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OJETOS\CAPELA MORTUÁRIA\capela mortuária Laranjal CORRETO\LOTE 02\"/>
    </mc:Choice>
  </mc:AlternateContent>
  <bookViews>
    <workbookView xWindow="0" yWindow="0" windowWidth="24000" windowHeight="9735" tabRatio="866" firstSheet="1" activeTab="1"/>
  </bookViews>
  <sheets>
    <sheet name="base" sheetId="3" state="hidden" r:id="rId1"/>
    <sheet name="CR1" sheetId="2" r:id="rId2"/>
  </sheets>
  <definedNames>
    <definedName name="_xlnm.Print_Area" localSheetId="0">base!$A$1:$P$139</definedName>
    <definedName name="_xlnm.Print_Area" localSheetId="1">'CR1'!$B$1:$T$65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" i="2" l="1"/>
  <c r="R139" i="3" l="1"/>
  <c r="A139" i="3"/>
  <c r="R138" i="3"/>
  <c r="A138" i="3"/>
  <c r="R137" i="3"/>
  <c r="A137" i="3"/>
  <c r="R136" i="3"/>
  <c r="A136" i="3"/>
  <c r="R135" i="3"/>
  <c r="A135" i="3"/>
  <c r="R134" i="3"/>
  <c r="A134" i="3"/>
  <c r="R133" i="3"/>
  <c r="A133" i="3"/>
  <c r="R132" i="3"/>
  <c r="A132" i="3"/>
  <c r="R131" i="3"/>
  <c r="A131" i="3"/>
  <c r="R130" i="3"/>
  <c r="A130" i="3"/>
  <c r="R129" i="3"/>
  <c r="A129" i="3"/>
  <c r="R128" i="3"/>
  <c r="A128" i="3"/>
  <c r="R125" i="3"/>
  <c r="A125" i="3"/>
  <c r="R124" i="3"/>
  <c r="A124" i="3"/>
  <c r="R123" i="3"/>
  <c r="A123" i="3"/>
  <c r="R122" i="3"/>
  <c r="A122" i="3"/>
  <c r="R121" i="3"/>
  <c r="A121" i="3"/>
  <c r="R120" i="3"/>
  <c r="A120" i="3"/>
  <c r="R119" i="3"/>
  <c r="A119" i="3"/>
  <c r="R118" i="3"/>
  <c r="A118" i="3"/>
  <c r="R117" i="3"/>
  <c r="A117" i="3"/>
  <c r="R116" i="3"/>
  <c r="A116" i="3"/>
  <c r="R115" i="3"/>
  <c r="A115" i="3"/>
  <c r="R114" i="3"/>
  <c r="A114" i="3"/>
  <c r="R111" i="3"/>
  <c r="A111" i="3"/>
  <c r="R110" i="3"/>
  <c r="A110" i="3"/>
  <c r="R109" i="3"/>
  <c r="A109" i="3"/>
  <c r="R108" i="3"/>
  <c r="A108" i="3"/>
  <c r="R107" i="3"/>
  <c r="A107" i="3"/>
  <c r="R106" i="3"/>
  <c r="A106" i="3"/>
  <c r="R105" i="3"/>
  <c r="A105" i="3"/>
  <c r="R104" i="3"/>
  <c r="A104" i="3"/>
  <c r="R103" i="3"/>
  <c r="A103" i="3"/>
  <c r="R102" i="3"/>
  <c r="A102" i="3"/>
  <c r="R101" i="3"/>
  <c r="A101" i="3"/>
  <c r="R100" i="3"/>
  <c r="A100" i="3"/>
  <c r="R97" i="3"/>
  <c r="A97" i="3"/>
  <c r="R96" i="3"/>
  <c r="A96" i="3"/>
  <c r="R95" i="3"/>
  <c r="A95" i="3"/>
  <c r="R94" i="3"/>
  <c r="A94" i="3"/>
  <c r="R93" i="3"/>
  <c r="A93" i="3"/>
  <c r="R92" i="3"/>
  <c r="A92" i="3"/>
  <c r="R91" i="3"/>
  <c r="A91" i="3"/>
  <c r="R90" i="3"/>
  <c r="A90" i="3"/>
  <c r="R89" i="3"/>
  <c r="A89" i="3"/>
  <c r="R88" i="3"/>
  <c r="A88" i="3"/>
  <c r="R87" i="3"/>
  <c r="A87" i="3"/>
  <c r="R86" i="3"/>
  <c r="A86" i="3"/>
  <c r="R83" i="3"/>
  <c r="A83" i="3"/>
  <c r="R82" i="3"/>
  <c r="A82" i="3"/>
  <c r="R81" i="3"/>
  <c r="A81" i="3"/>
  <c r="R80" i="3"/>
  <c r="A80" i="3"/>
  <c r="R79" i="3"/>
  <c r="A79" i="3"/>
  <c r="R78" i="3"/>
  <c r="A78" i="3"/>
  <c r="R77" i="3"/>
  <c r="A77" i="3"/>
  <c r="R76" i="3"/>
  <c r="A76" i="3"/>
  <c r="R75" i="3"/>
  <c r="A75" i="3"/>
  <c r="R74" i="3"/>
  <c r="A74" i="3"/>
  <c r="R73" i="3"/>
  <c r="A73" i="3"/>
  <c r="R72" i="3"/>
  <c r="A72" i="3"/>
  <c r="R69" i="3"/>
  <c r="A69" i="3"/>
  <c r="R68" i="3"/>
  <c r="A68" i="3"/>
  <c r="R67" i="3"/>
  <c r="A67" i="3"/>
  <c r="R66" i="3"/>
  <c r="A66" i="3"/>
  <c r="R65" i="3"/>
  <c r="A65" i="3"/>
  <c r="R64" i="3"/>
  <c r="A64" i="3"/>
  <c r="R63" i="3"/>
  <c r="A63" i="3"/>
  <c r="R62" i="3"/>
  <c r="A62" i="3"/>
  <c r="R61" i="3"/>
  <c r="A61" i="3"/>
  <c r="R60" i="3"/>
  <c r="A60" i="3"/>
  <c r="R59" i="3"/>
  <c r="A59" i="3"/>
  <c r="R58" i="3"/>
  <c r="A58" i="3"/>
  <c r="R55" i="3"/>
  <c r="A55" i="3"/>
  <c r="R54" i="3"/>
  <c r="A54" i="3"/>
  <c r="R53" i="3"/>
  <c r="A53" i="3"/>
  <c r="R52" i="3"/>
  <c r="A52" i="3"/>
  <c r="R51" i="3"/>
  <c r="A51" i="3"/>
  <c r="R50" i="3"/>
  <c r="A50" i="3"/>
  <c r="R49" i="3"/>
  <c r="A49" i="3"/>
  <c r="R48" i="3"/>
  <c r="A48" i="3"/>
  <c r="R47" i="3"/>
  <c r="A47" i="3"/>
  <c r="R46" i="3"/>
  <c r="A46" i="3"/>
  <c r="R45" i="3"/>
  <c r="A45" i="3"/>
  <c r="R44" i="3"/>
  <c r="A44" i="3"/>
  <c r="R41" i="3"/>
  <c r="A41" i="3"/>
  <c r="R40" i="3"/>
  <c r="A40" i="3"/>
  <c r="R39" i="3"/>
  <c r="A39" i="3"/>
  <c r="R38" i="3"/>
  <c r="A38" i="3"/>
  <c r="R37" i="3"/>
  <c r="A37" i="3"/>
  <c r="R36" i="3"/>
  <c r="A36" i="3"/>
  <c r="R35" i="3"/>
  <c r="A35" i="3"/>
  <c r="R34" i="3"/>
  <c r="A34" i="3"/>
  <c r="R33" i="3"/>
  <c r="A33" i="3"/>
  <c r="R32" i="3"/>
  <c r="A32" i="3"/>
  <c r="R31" i="3"/>
  <c r="A31" i="3"/>
  <c r="R30" i="3"/>
  <c r="A30" i="3"/>
  <c r="R27" i="3"/>
  <c r="A27" i="3"/>
  <c r="R26" i="3"/>
  <c r="A26" i="3"/>
  <c r="R25" i="3"/>
  <c r="A25" i="3"/>
  <c r="R24" i="3"/>
  <c r="A24" i="3"/>
  <c r="R23" i="3"/>
  <c r="A23" i="3"/>
  <c r="R22" i="3"/>
  <c r="A22" i="3"/>
  <c r="R21" i="3"/>
  <c r="A21" i="3"/>
  <c r="R20" i="3"/>
  <c r="A20" i="3"/>
  <c r="R19" i="3"/>
  <c r="A19" i="3"/>
  <c r="R18" i="3"/>
  <c r="A18" i="3"/>
  <c r="R17" i="3"/>
  <c r="A17" i="3"/>
  <c r="R16" i="3"/>
  <c r="A16" i="3"/>
  <c r="R13" i="3"/>
  <c r="A13" i="3"/>
  <c r="R12" i="3"/>
  <c r="A12" i="3"/>
  <c r="R11" i="3"/>
  <c r="A11" i="3"/>
  <c r="R10" i="3"/>
  <c r="A10" i="3"/>
  <c r="R9" i="3"/>
  <c r="A9" i="3"/>
  <c r="R8" i="3"/>
  <c r="A8" i="3"/>
  <c r="R7" i="3"/>
  <c r="A7" i="3"/>
  <c r="R6" i="3"/>
  <c r="A6" i="3"/>
  <c r="R5" i="3"/>
  <c r="A5" i="3"/>
  <c r="R4" i="3"/>
  <c r="A4" i="3"/>
  <c r="R3" i="3"/>
  <c r="A3" i="3"/>
  <c r="R2" i="3"/>
  <c r="R141" i="3" s="1"/>
  <c r="A2" i="3"/>
  <c r="A19" i="2" l="1"/>
  <c r="F6" i="2" l="1"/>
  <c r="I3" i="2"/>
  <c r="M3" i="2" s="1"/>
  <c r="F7" i="2" s="1"/>
  <c r="F8" i="2" s="1"/>
  <c r="F32" i="2" l="1"/>
  <c r="G6" i="2"/>
  <c r="H6" i="2"/>
  <c r="H32" i="2" l="1"/>
  <c r="G32" i="2"/>
  <c r="Q6" i="2"/>
  <c r="P6" i="2"/>
  <c r="O6" i="2"/>
  <c r="N6" i="2"/>
  <c r="M6" i="2"/>
  <c r="L6" i="2"/>
  <c r="K6" i="2"/>
  <c r="J6" i="2"/>
  <c r="I6" i="2"/>
  <c r="L32" i="2" l="1"/>
  <c r="L19" i="2"/>
  <c r="P32" i="2"/>
  <c r="P19" i="2"/>
  <c r="J32" i="2"/>
  <c r="N32" i="2"/>
  <c r="N19" i="2"/>
  <c r="K32" i="2"/>
  <c r="O32" i="2"/>
  <c r="O19" i="2"/>
  <c r="I32" i="2"/>
  <c r="M32" i="2"/>
  <c r="M19" i="2"/>
  <c r="Q32" i="2"/>
  <c r="Q19" i="2"/>
  <c r="F22" i="2"/>
  <c r="F26" i="2"/>
  <c r="F27" i="2"/>
  <c r="F24" i="2"/>
  <c r="F21" i="2"/>
  <c r="F25" i="2"/>
  <c r="F23" i="2"/>
  <c r="A20" i="2"/>
  <c r="A18" i="2"/>
  <c r="A17" i="2"/>
  <c r="A16" i="2"/>
  <c r="A15" i="2"/>
  <c r="A14" i="2"/>
  <c r="A13" i="2"/>
  <c r="A12" i="2"/>
  <c r="A11" i="2"/>
  <c r="A10" i="2"/>
  <c r="A9" i="2"/>
  <c r="S4" i="2"/>
  <c r="W19" i="2" l="1"/>
  <c r="F15" i="2"/>
  <c r="G15" i="2"/>
  <c r="F12" i="2"/>
  <c r="G14" i="2"/>
  <c r="F14" i="2"/>
  <c r="G18" i="2"/>
  <c r="F18" i="2"/>
  <c r="H17" i="2"/>
  <c r="Q13" i="2"/>
  <c r="N17" i="2"/>
  <c r="N13" i="2"/>
  <c r="P9" i="2"/>
  <c r="O17" i="2"/>
  <c r="Q9" i="2"/>
  <c r="O9" i="2"/>
  <c r="M17" i="2"/>
  <c r="P13" i="2"/>
  <c r="Q17" i="2"/>
  <c r="P14" i="2"/>
  <c r="H13" i="2"/>
  <c r="Q20" i="2"/>
  <c r="P12" i="2"/>
  <c r="N18" i="2"/>
  <c r="Q18" i="2"/>
  <c r="P11" i="2"/>
  <c r="Q16" i="2"/>
  <c r="P18" i="2"/>
  <c r="P17" i="2"/>
  <c r="O13" i="2"/>
  <c r="P10" i="2"/>
  <c r="Q15" i="2"/>
  <c r="N9" i="2"/>
  <c r="M18" i="2"/>
  <c r="P20" i="2"/>
  <c r="P15" i="2"/>
  <c r="Q12" i="2"/>
  <c r="Q11" i="2"/>
  <c r="Q10" i="2"/>
  <c r="P16" i="2"/>
  <c r="Q14" i="2"/>
  <c r="I14" i="2"/>
  <c r="J16" i="2"/>
  <c r="O18" i="2"/>
  <c r="N16" i="2"/>
  <c r="O11" i="2"/>
  <c r="J14" i="2"/>
  <c r="O16" i="2"/>
  <c r="M13" i="2"/>
  <c r="L12" i="2"/>
  <c r="M12" i="2"/>
  <c r="O12" i="2"/>
  <c r="O10" i="2"/>
  <c r="O14" i="2"/>
  <c r="L16" i="2"/>
  <c r="O20" i="2"/>
  <c r="M16" i="2"/>
  <c r="O15" i="2"/>
  <c r="L11" i="2"/>
  <c r="J17" i="2"/>
  <c r="M20" i="2"/>
  <c r="N20" i="2"/>
  <c r="M9" i="2"/>
  <c r="L17" i="2"/>
  <c r="K9" i="2"/>
  <c r="M10" i="2"/>
  <c r="J9" i="2"/>
  <c r="I16" i="2"/>
  <c r="J11" i="2"/>
  <c r="N12" i="2"/>
  <c r="M15" i="2"/>
  <c r="K11" i="2"/>
  <c r="N14" i="2"/>
  <c r="L10" i="2"/>
  <c r="K15" i="2"/>
  <c r="K14" i="2"/>
  <c r="M14" i="2"/>
  <c r="N11" i="2"/>
  <c r="L15" i="2"/>
  <c r="I9" i="2"/>
  <c r="I17" i="2"/>
  <c r="L20" i="2"/>
  <c r="N10" i="2"/>
  <c r="L14" i="2"/>
  <c r="L13" i="2"/>
  <c r="L18" i="2"/>
  <c r="N15" i="2"/>
  <c r="L9" i="2"/>
  <c r="M11" i="2"/>
  <c r="I11" i="2"/>
  <c r="I13" i="2"/>
  <c r="H14" i="2"/>
  <c r="I15" i="2"/>
  <c r="G7" i="2"/>
  <c r="G8" i="2" s="1"/>
  <c r="T2" i="2"/>
  <c r="M53" i="2" s="1"/>
  <c r="S29" i="2"/>
  <c r="T19" i="2" s="1"/>
  <c r="I53" i="2" l="1"/>
  <c r="W18" i="2"/>
  <c r="W14" i="2"/>
  <c r="W10" i="2"/>
  <c r="W17" i="2"/>
  <c r="W13" i="2"/>
  <c r="W20" i="2"/>
  <c r="W16" i="2"/>
  <c r="W12" i="2"/>
  <c r="W9" i="2"/>
  <c r="W15" i="2"/>
  <c r="W11" i="2"/>
  <c r="F33" i="2"/>
  <c r="J53" i="2"/>
  <c r="N53" i="2"/>
  <c r="O53" i="2"/>
  <c r="K53" i="2"/>
  <c r="F53" i="2"/>
  <c r="G53" i="2"/>
  <c r="H53" i="2"/>
  <c r="P53" i="2"/>
  <c r="L53" i="2"/>
  <c r="Q53" i="2"/>
  <c r="H55" i="2"/>
  <c r="G55" i="2"/>
  <c r="N55" i="2"/>
  <c r="M55" i="2"/>
  <c r="I55" i="2"/>
  <c r="K55" i="2"/>
  <c r="O55" i="2"/>
  <c r="Q55" i="2"/>
  <c r="L55" i="2"/>
  <c r="J55" i="2"/>
  <c r="P55" i="2"/>
  <c r="F35" i="2"/>
  <c r="O39" i="2"/>
  <c r="Q35" i="2"/>
  <c r="Q47" i="2"/>
  <c r="K51" i="2"/>
  <c r="H47" i="2"/>
  <c r="M35" i="2"/>
  <c r="K41" i="2"/>
  <c r="H33" i="2"/>
  <c r="G41" i="2"/>
  <c r="N49" i="2"/>
  <c r="G47" i="2"/>
  <c r="H43" i="2"/>
  <c r="L43" i="2"/>
  <c r="I33" i="2"/>
  <c r="M43" i="2"/>
  <c r="N39" i="2"/>
  <c r="K35" i="2"/>
  <c r="J51" i="2"/>
  <c r="M39" i="2"/>
  <c r="K39" i="2"/>
  <c r="O37" i="2"/>
  <c r="I43" i="2"/>
  <c r="Q37" i="2"/>
  <c r="P37" i="2"/>
  <c r="H49" i="2"/>
  <c r="Q33" i="2"/>
  <c r="I39" i="2"/>
  <c r="J41" i="2"/>
  <c r="N47" i="2"/>
  <c r="Q39" i="2"/>
  <c r="N33" i="2"/>
  <c r="P49" i="2"/>
  <c r="H41" i="2"/>
  <c r="H37" i="2"/>
  <c r="L45" i="2"/>
  <c r="K43" i="2"/>
  <c r="P47" i="2"/>
  <c r="P45" i="2"/>
  <c r="Q45" i="2"/>
  <c r="O49" i="2"/>
  <c r="F39" i="2"/>
  <c r="H7" i="2"/>
  <c r="H8" i="2" s="1"/>
  <c r="F37" i="2"/>
  <c r="G35" i="2"/>
  <c r="O45" i="2"/>
  <c r="M41" i="2"/>
  <c r="J37" i="2"/>
  <c r="G33" i="2"/>
  <c r="N43" i="2"/>
  <c r="L51" i="2"/>
  <c r="L41" i="2"/>
  <c r="K47" i="2"/>
  <c r="I37" i="2"/>
  <c r="J33" i="2"/>
  <c r="K45" i="2"/>
  <c r="G51" i="2"/>
  <c r="H35" i="2"/>
  <c r="M37" i="2"/>
  <c r="O51" i="2"/>
  <c r="M47" i="2"/>
  <c r="J39" i="2"/>
  <c r="F45" i="2"/>
  <c r="M33" i="2"/>
  <c r="O41" i="2"/>
  <c r="H51" i="2"/>
  <c r="P35" i="2"/>
  <c r="N51" i="2"/>
  <c r="N41" i="2"/>
  <c r="L49" i="2"/>
  <c r="L37" i="2"/>
  <c r="I45" i="2"/>
  <c r="N35" i="2"/>
  <c r="T3" i="2"/>
  <c r="G56" i="2" s="1"/>
  <c r="I51" i="2"/>
  <c r="K33" i="2"/>
  <c r="I47" i="2"/>
  <c r="I35" i="2"/>
  <c r="G45" i="2"/>
  <c r="J49" i="2"/>
  <c r="P43" i="2"/>
  <c r="O33" i="2"/>
  <c r="F51" i="2"/>
  <c r="M45" i="2"/>
  <c r="Q49" i="2"/>
  <c r="P33" i="2"/>
  <c r="J43" i="2"/>
  <c r="M51" i="2"/>
  <c r="P51" i="2"/>
  <c r="O35" i="2"/>
  <c r="G43" i="2"/>
  <c r="J47" i="2"/>
  <c r="Q41" i="2"/>
  <c r="G37" i="2"/>
  <c r="J45" i="2"/>
  <c r="O43" i="2"/>
  <c r="P41" i="2"/>
  <c r="K37" i="2"/>
  <c r="G39" i="2"/>
  <c r="L35" i="2"/>
  <c r="Q51" i="2"/>
  <c r="Q43" i="2"/>
  <c r="M49" i="2"/>
  <c r="K49" i="2"/>
  <c r="G49" i="2"/>
  <c r="L33" i="2"/>
  <c r="N45" i="2"/>
  <c r="N37" i="2"/>
  <c r="L47" i="2"/>
  <c r="L39" i="2"/>
  <c r="I49" i="2"/>
  <c r="I41" i="2"/>
  <c r="J35" i="2"/>
  <c r="H45" i="2"/>
  <c r="O47" i="2"/>
  <c r="H39" i="2"/>
  <c r="P39" i="2"/>
  <c r="H40" i="2"/>
  <c r="T16" i="2"/>
  <c r="T12" i="2"/>
  <c r="T26" i="2"/>
  <c r="T24" i="2"/>
  <c r="T22" i="2"/>
  <c r="T20" i="2"/>
  <c r="T14" i="2"/>
  <c r="T9" i="2"/>
  <c r="T18" i="2"/>
  <c r="T13" i="2"/>
  <c r="T27" i="2"/>
  <c r="T25" i="2"/>
  <c r="T23" i="2"/>
  <c r="T21" i="2"/>
  <c r="T17" i="2"/>
  <c r="T11" i="2"/>
  <c r="T15" i="2"/>
  <c r="T10" i="2"/>
  <c r="P56" i="2" l="1"/>
  <c r="N56" i="2"/>
  <c r="H56" i="2"/>
  <c r="K56" i="2"/>
  <c r="G36" i="2"/>
  <c r="F54" i="2"/>
  <c r="G54" i="2"/>
  <c r="H54" i="2"/>
  <c r="P54" i="2"/>
  <c r="N54" i="2"/>
  <c r="K54" i="2"/>
  <c r="I54" i="2"/>
  <c r="J54" i="2"/>
  <c r="M54" i="2"/>
  <c r="O54" i="2"/>
  <c r="Q54" i="2"/>
  <c r="L54" i="2"/>
  <c r="O56" i="2"/>
  <c r="L56" i="2"/>
  <c r="I56" i="2"/>
  <c r="J56" i="2"/>
  <c r="Q56" i="2"/>
  <c r="M56" i="2"/>
  <c r="S53" i="2"/>
  <c r="R53" i="2"/>
  <c r="R51" i="2"/>
  <c r="R35" i="2"/>
  <c r="R33" i="2"/>
  <c r="R45" i="2"/>
  <c r="R37" i="2"/>
  <c r="R39" i="2"/>
  <c r="O58" i="2"/>
  <c r="G58" i="2"/>
  <c r="P58" i="2"/>
  <c r="Q58" i="2"/>
  <c r="M58" i="2"/>
  <c r="N58" i="2"/>
  <c r="I58" i="2"/>
  <c r="L58" i="2"/>
  <c r="K58" i="2"/>
  <c r="J58" i="2"/>
  <c r="H58" i="2"/>
  <c r="J40" i="2"/>
  <c r="I46" i="2"/>
  <c r="L46" i="2"/>
  <c r="I34" i="2"/>
  <c r="F41" i="2"/>
  <c r="R41" i="2" s="1"/>
  <c r="I7" i="2"/>
  <c r="T4" i="2"/>
  <c r="N34" i="2"/>
  <c r="F52" i="2"/>
  <c r="H44" i="2"/>
  <c r="J38" i="2"/>
  <c r="N36" i="2"/>
  <c r="N46" i="2"/>
  <c r="F38" i="2"/>
  <c r="K42" i="2"/>
  <c r="M38" i="2"/>
  <c r="P38" i="2"/>
  <c r="P34" i="2"/>
  <c r="G52" i="2"/>
  <c r="J48" i="2"/>
  <c r="L42" i="2"/>
  <c r="O36" i="2"/>
  <c r="O44" i="2"/>
  <c r="O52" i="2"/>
  <c r="F46" i="2"/>
  <c r="J52" i="2"/>
  <c r="P48" i="2"/>
  <c r="I42" i="2"/>
  <c r="Q48" i="2"/>
  <c r="G50" i="2"/>
  <c r="P44" i="2"/>
  <c r="G40" i="2"/>
  <c r="O42" i="2"/>
  <c r="F36" i="2"/>
  <c r="H36" i="2"/>
  <c r="H48" i="2"/>
  <c r="J42" i="2"/>
  <c r="N38" i="2"/>
  <c r="N50" i="2"/>
  <c r="G38" i="2"/>
  <c r="J44" i="2"/>
  <c r="L44" i="2"/>
  <c r="P42" i="2"/>
  <c r="I36" i="2"/>
  <c r="I50" i="2"/>
  <c r="M44" i="2"/>
  <c r="Q38" i="2"/>
  <c r="Q46" i="2"/>
  <c r="G42" i="2"/>
  <c r="M42" i="2"/>
  <c r="F34" i="2"/>
  <c r="H42" i="2"/>
  <c r="O34" i="2"/>
  <c r="L36" i="2"/>
  <c r="P50" i="2"/>
  <c r="G44" i="2"/>
  <c r="M36" i="2"/>
  <c r="Q42" i="2"/>
  <c r="Q34" i="2"/>
  <c r="P40" i="2"/>
  <c r="K52" i="2"/>
  <c r="Q40" i="2"/>
  <c r="I40" i="2"/>
  <c r="P36" i="2"/>
  <c r="M34" i="2"/>
  <c r="I44" i="2"/>
  <c r="Q44" i="2"/>
  <c r="F40" i="2"/>
  <c r="H50" i="2"/>
  <c r="N42" i="2"/>
  <c r="G46" i="2"/>
  <c r="L52" i="2"/>
  <c r="K44" i="2"/>
  <c r="L50" i="2"/>
  <c r="O48" i="2"/>
  <c r="I38" i="2"/>
  <c r="H34" i="2"/>
  <c r="L38" i="2"/>
  <c r="O46" i="2"/>
  <c r="K50" i="2"/>
  <c r="P52" i="2"/>
  <c r="F42" i="2"/>
  <c r="M40" i="2"/>
  <c r="O50" i="2"/>
  <c r="H52" i="2"/>
  <c r="N44" i="2"/>
  <c r="K34" i="2"/>
  <c r="K46" i="2"/>
  <c r="M52" i="2"/>
  <c r="Q50" i="2"/>
  <c r="K48" i="2"/>
  <c r="G48" i="2"/>
  <c r="M48" i="2"/>
  <c r="L34" i="2"/>
  <c r="L40" i="2"/>
  <c r="Q52" i="2"/>
  <c r="K36" i="2"/>
  <c r="M50" i="2"/>
  <c r="O38" i="2"/>
  <c r="L48" i="2"/>
  <c r="O40" i="2"/>
  <c r="N52" i="2"/>
  <c r="Q36" i="2"/>
  <c r="J36" i="2"/>
  <c r="K38" i="2"/>
  <c r="G34" i="2"/>
  <c r="I52" i="2"/>
  <c r="P46" i="2"/>
  <c r="J46" i="2"/>
  <c r="S37" i="2"/>
  <c r="S51" i="2"/>
  <c r="S45" i="2"/>
  <c r="S33" i="2"/>
  <c r="M46" i="2"/>
  <c r="I48" i="2"/>
  <c r="K40" i="2"/>
  <c r="N48" i="2"/>
  <c r="N40" i="2"/>
  <c r="J50" i="2"/>
  <c r="H46" i="2"/>
  <c r="H38" i="2"/>
  <c r="F44" i="2"/>
  <c r="J34" i="2"/>
  <c r="S35" i="2"/>
  <c r="S39" i="2"/>
  <c r="T29" i="2"/>
  <c r="S54" i="2" l="1"/>
  <c r="R54" i="2"/>
  <c r="R42" i="2"/>
  <c r="R34" i="2"/>
  <c r="R40" i="2"/>
  <c r="R36" i="2"/>
  <c r="R46" i="2"/>
  <c r="R38" i="2"/>
  <c r="R44" i="2"/>
  <c r="R52" i="2"/>
  <c r="O59" i="2"/>
  <c r="O61" i="2" s="1"/>
  <c r="N59" i="2"/>
  <c r="P59" i="2"/>
  <c r="P61" i="2" s="1"/>
  <c r="I59" i="2"/>
  <c r="G59" i="2"/>
  <c r="G61" i="2" s="1"/>
  <c r="L59" i="2"/>
  <c r="L61" i="2" s="1"/>
  <c r="K59" i="2"/>
  <c r="K61" i="2" s="1"/>
  <c r="H59" i="2"/>
  <c r="H61" i="2" s="1"/>
  <c r="M59" i="2"/>
  <c r="M61" i="2" s="1"/>
  <c r="J59" i="2"/>
  <c r="J61" i="2" s="1"/>
  <c r="Q59" i="2"/>
  <c r="Q61" i="2" s="1"/>
  <c r="S41" i="2"/>
  <c r="I8" i="2"/>
  <c r="J7" i="2" s="1"/>
  <c r="J8" i="2" s="1"/>
  <c r="K7" i="2" s="1"/>
  <c r="K8" i="2" s="1"/>
  <c r="L7" i="2" s="1"/>
  <c r="L8" i="2" s="1"/>
  <c r="M7" i="2" s="1"/>
  <c r="M8" i="2" s="1"/>
  <c r="N7" i="2" s="1"/>
  <c r="N8" i="2" s="1"/>
  <c r="O7" i="2" s="1"/>
  <c r="O8" i="2" s="1"/>
  <c r="P7" i="2" s="1"/>
  <c r="P8" i="2" s="1"/>
  <c r="Q7" i="2" s="1"/>
  <c r="Q8" i="2" s="1"/>
  <c r="F47" i="2"/>
  <c r="R47" i="2" s="1"/>
  <c r="F48" i="2"/>
  <c r="R48" i="2" s="1"/>
  <c r="F43" i="2"/>
  <c r="R43" i="2" s="1"/>
  <c r="S34" i="2"/>
  <c r="S52" i="2"/>
  <c r="S42" i="2"/>
  <c r="S36" i="2"/>
  <c r="S46" i="2"/>
  <c r="S38" i="2"/>
  <c r="S40" i="2"/>
  <c r="S44" i="2"/>
  <c r="S43" i="2" l="1"/>
  <c r="S47" i="2"/>
  <c r="S48" i="2"/>
  <c r="I61" i="2"/>
  <c r="N61" i="2"/>
  <c r="F49" i="2"/>
  <c r="R49" i="2" s="1"/>
  <c r="F50" i="2"/>
  <c r="R50" i="2" s="1"/>
  <c r="F55" i="2"/>
  <c r="R55" i="2" s="1"/>
  <c r="F56" i="2"/>
  <c r="R56" i="2" s="1"/>
  <c r="F58" i="2" l="1"/>
  <c r="F59" i="2"/>
  <c r="S55" i="2"/>
  <c r="S56" i="2"/>
  <c r="S50" i="2"/>
  <c r="S49" i="2"/>
  <c r="S58" i="2" l="1"/>
  <c r="S59" i="2"/>
  <c r="F61" i="2"/>
  <c r="S61" i="2" s="1"/>
  <c r="W5" i="2" s="1"/>
  <c r="T54" i="2" l="1"/>
  <c r="T53" i="2"/>
  <c r="S62" i="2"/>
  <c r="S63" i="2" s="1"/>
  <c r="T44" i="2" l="1"/>
  <c r="N62" i="2"/>
  <c r="M62" i="2"/>
  <c r="L62" i="2"/>
  <c r="Q62" i="2"/>
  <c r="H62" i="2"/>
  <c r="T36" i="2"/>
  <c r="T39" i="2"/>
  <c r="T43" i="2"/>
  <c r="T48" i="2"/>
  <c r="T56" i="2"/>
  <c r="T49" i="2"/>
  <c r="T51" i="2"/>
  <c r="K62" i="2"/>
  <c r="T47" i="2"/>
  <c r="T34" i="2"/>
  <c r="O62" i="2"/>
  <c r="T50" i="2"/>
  <c r="T52" i="2"/>
  <c r="T45" i="2"/>
  <c r="T46" i="2"/>
  <c r="G62" i="2"/>
  <c r="P62" i="2"/>
  <c r="T55" i="2"/>
  <c r="T41" i="2"/>
  <c r="T42" i="2"/>
  <c r="I62" i="2"/>
  <c r="T37" i="2"/>
  <c r="T35" i="2"/>
  <c r="T40" i="2"/>
  <c r="J62" i="2"/>
  <c r="T38" i="2"/>
  <c r="T33" i="2"/>
  <c r="F62" i="2"/>
  <c r="T58" i="2" l="1"/>
  <c r="T59" i="2"/>
  <c r="T62" i="2"/>
  <c r="F63" i="2"/>
  <c r="G63" i="2" s="1"/>
  <c r="H63" i="2" s="1"/>
  <c r="I63" i="2" s="1"/>
  <c r="J63" i="2" s="1"/>
  <c r="K63" i="2" s="1"/>
  <c r="L63" i="2" s="1"/>
  <c r="M63" i="2" s="1"/>
  <c r="N63" i="2" s="1"/>
  <c r="O63" i="2" s="1"/>
  <c r="P63" i="2" s="1"/>
  <c r="Q63" i="2" s="1"/>
  <c r="T61" i="2" l="1"/>
  <c r="T63" i="2" s="1"/>
</calcChain>
</file>

<file path=xl/sharedStrings.xml><?xml version="1.0" encoding="utf-8"?>
<sst xmlns="http://schemas.openxmlformats.org/spreadsheetml/2006/main" count="412" uniqueCount="110">
  <si>
    <t>Município:</t>
  </si>
  <si>
    <t xml:space="preserve">SAM  </t>
  </si>
  <si>
    <t>Projeto :</t>
  </si>
  <si>
    <t xml:space="preserve">LOTE nº 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</si>
  <si>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</si>
  <si>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</si>
  <si>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</si>
  <si>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</si>
  <si>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</si>
  <si>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</si>
  <si>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</si>
  <si>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</si>
  <si>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</si>
  <si>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</si>
  <si>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r>
      <t>SECRETARIA DE ESTADO DO DESENVOLVIMENTO URBANO -</t>
    </r>
    <r>
      <rPr>
        <b/>
        <sz val="10"/>
        <rFont val="Arial"/>
        <family val="2"/>
      </rPr>
      <t xml:space="preserve"> </t>
    </r>
    <r>
      <rPr>
        <b/>
        <sz val="12"/>
        <rFont val="Arial"/>
        <family val="2"/>
      </rPr>
      <t>SEDU</t>
    </r>
  </si>
  <si>
    <t>Procedimento prévio</t>
  </si>
  <si>
    <t>Início previsto da Obra</t>
  </si>
  <si>
    <t>Data</t>
  </si>
  <si>
    <t>Dias</t>
  </si>
  <si>
    <t>CRONOGRAMA FÍSICO FINANCEIRO</t>
  </si>
  <si>
    <t>Valor Total</t>
  </si>
  <si>
    <t>GRUPO</t>
  </si>
  <si>
    <t>SERVIÇOS</t>
  </si>
  <si>
    <t>PARCELAS (%)</t>
  </si>
  <si>
    <t>TOTAL</t>
  </si>
  <si>
    <t>% S/</t>
  </si>
  <si>
    <t>Controle</t>
  </si>
  <si>
    <t>ITEM</t>
  </si>
  <si>
    <t>ITEM (R$)</t>
  </si>
  <si>
    <t>TOTAIS</t>
  </si>
  <si>
    <t>PARCELAS</t>
  </si>
  <si>
    <t>R$</t>
  </si>
  <si>
    <t>CONTRAPARTIDA</t>
  </si>
  <si>
    <t>FATURAMENTO MENSAL PREVISTO</t>
  </si>
  <si>
    <t>MENSAL PARCIAL PREVISTO EM %</t>
  </si>
  <si>
    <t>MENSAL ACUMULADO PREVISTO EM %</t>
  </si>
  <si>
    <t>Resp. Técnico:</t>
  </si>
  <si>
    <t>Assinatura:</t>
  </si>
  <si>
    <t>data:</t>
  </si>
  <si>
    <t>PAM 
2017</t>
  </si>
  <si>
    <t>Data Fim</t>
  </si>
  <si>
    <t>Data Início</t>
  </si>
  <si>
    <t>COMPOSIÇÃO DOS RECURSOS (TESOURO E CONTRAPARTIDA)</t>
  </si>
  <si>
    <t>TESOURO</t>
  </si>
  <si>
    <t>1T</t>
  </si>
  <si>
    <t>1C</t>
  </si>
  <si>
    <t>Convênio</t>
  </si>
  <si>
    <t>nº</t>
  </si>
  <si>
    <t>N</t>
  </si>
  <si>
    <t>2T</t>
  </si>
  <si>
    <t>5C</t>
  </si>
  <si>
    <t>6C</t>
  </si>
  <si>
    <t>3T</t>
  </si>
  <si>
    <t>4T</t>
  </si>
  <si>
    <t>9C</t>
  </si>
  <si>
    <t>5T</t>
  </si>
  <si>
    <t>6T</t>
  </si>
  <si>
    <t>4C</t>
  </si>
  <si>
    <t>7T</t>
  </si>
  <si>
    <t>8T</t>
  </si>
  <si>
    <t>9T</t>
  </si>
  <si>
    <t>10T</t>
  </si>
  <si>
    <t>11T</t>
  </si>
  <si>
    <t>2C</t>
  </si>
  <si>
    <t>3C</t>
  </si>
  <si>
    <t>7C</t>
  </si>
  <si>
    <t>8C</t>
  </si>
  <si>
    <t>10C</t>
  </si>
  <si>
    <t>11C</t>
  </si>
  <si>
    <t>___________________________</t>
  </si>
  <si>
    <t>Prefeito:</t>
  </si>
  <si>
    <t>__________________</t>
  </si>
  <si>
    <t>Edital no Município</t>
  </si>
  <si>
    <t>T</t>
  </si>
  <si>
    <t>C</t>
  </si>
  <si>
    <t>Nº DE</t>
  </si>
  <si>
    <t>MESES</t>
  </si>
  <si>
    <t>Repasse do Concedente</t>
  </si>
  <si>
    <t>Contrapartida do Proponente</t>
  </si>
  <si>
    <t>SERVIÇOS PRELIMINARES E ADMINISTRAÇÃO DA OBRA</t>
  </si>
  <si>
    <t>MOVIMENTO DE TERRA, DRENAGEM E ÁGUAS PLUVIAIS</t>
  </si>
  <si>
    <t>FUNDACOES</t>
  </si>
  <si>
    <t>ESTRUTURAS</t>
  </si>
  <si>
    <t>ALVENARIA, DIVISÓRIAS, MUROS E FECHOS</t>
  </si>
  <si>
    <t>COBERTURA</t>
  </si>
  <si>
    <t>ESQUADRIAS, ACESSORIOS, VIDROS E ESPELHOS</t>
  </si>
  <si>
    <t>INSTAL. ELETRICAS, TELEFONIA, SISTEMAS DE PROTEÇÃO E VENTILAÇÃO</t>
  </si>
  <si>
    <t>INSTAL. HIDROSANITÁRIAS, GAS-GLP, INCÊNDIO E APARELHOS</t>
  </si>
  <si>
    <t>PAVIMENTACAO E CALCAMENTO, PAISAGISMO E EQUIPAMENTOS EXTERNOS</t>
  </si>
  <si>
    <t>12</t>
  </si>
  <si>
    <t>DIVERSOS (LIMPEZA,ENSAIOS TECNOLÓGICOS, EQUIPAMENTOS)</t>
  </si>
  <si>
    <t>MUROS E FECHOS</t>
  </si>
  <si>
    <t>12T</t>
  </si>
  <si>
    <t>12C</t>
  </si>
  <si>
    <t>REVESTIMENTOS DE PAREDES E PISOS, IMPERMEABILIZACÕES, PINTURAS E ARGAMASSAS</t>
  </si>
  <si>
    <t>Quantidade:</t>
  </si>
  <si>
    <t>CONSTRUÇÃO CIVIL</t>
  </si>
  <si>
    <t>LARANJAL</t>
  </si>
  <si>
    <t>CAPELA MORTUÁRIA</t>
  </si>
  <si>
    <t>Simone de Andrade - Arquiteta e Urbanista CAU A 45.011-1</t>
  </si>
  <si>
    <t xml:space="preserve">Josmar Moreira Pereira </t>
  </si>
  <si>
    <t xml:space="preserve">MOVIMENTO DE TERRA, </t>
  </si>
  <si>
    <t>CONCRETOS E GRAUTES</t>
  </si>
  <si>
    <t xml:space="preserve">ALVENARIA, </t>
  </si>
  <si>
    <t>INSTALÇÃO PARA GAS - GLP</t>
  </si>
  <si>
    <t>REVESTIMENTOS E ISOLAMENTO DE PAREDES E TETOS</t>
  </si>
  <si>
    <t>REVESTIMENTOS DE PISOS</t>
  </si>
  <si>
    <t>PINTURAS</t>
  </si>
  <si>
    <t>PAVIMENTAÇÃO E CALÇAMENTO</t>
  </si>
  <si>
    <t>PAISAGISMO E EQUIPAMENTOS EXTERNOS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</si>
</sst>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d/m/yy;@"/>
    <numFmt numFmtId="165" formatCode="#,##0_ ;[Red]\-#,##0\ "/>
    <numFmt numFmtId="166" formatCode="#,##0.00\ &quot;m2&quot;"/>
  </numFmts>
  <fonts count="17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8"/>
      <color indexed="12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8"/>
      <name val="Times New Roman"/>
      <family val="1"/>
    </font>
    <font>
      <sz val="8"/>
      <color indexed="9"/>
      <name val="Times New Roman"/>
      <family val="1"/>
    </font>
    <font>
      <b/>
      <sz val="8"/>
      <color indexed="12"/>
      <name val="Arial"/>
      <family val="2"/>
    </font>
    <font>
      <b/>
      <sz val="8"/>
      <name val="Times New Roman"/>
      <family val="1"/>
    </font>
    <font>
      <b/>
      <sz val="2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00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dashDotDot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ashDotDot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ashDotDot">
        <color indexed="64"/>
      </right>
      <top style="medium">
        <color indexed="64"/>
      </top>
      <bottom style="thin">
        <color indexed="64"/>
      </bottom>
      <diagonal/>
    </border>
    <border>
      <left style="dashDotDot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15">
    <xf numFmtId="0" fontId="0" fillId="0" borderId="0" xfId="0"/>
    <xf numFmtId="0" fontId="4" fillId="2" borderId="1" xfId="3" applyFont="1" applyFill="1" applyBorder="1" applyAlignment="1" applyProtection="1">
      <alignment horizontal="centerContinuous"/>
    </xf>
    <xf numFmtId="0" fontId="2" fillId="2" borderId="1" xfId="3" quotePrefix="1" applyFont="1" applyFill="1" applyBorder="1" applyAlignment="1" applyProtection="1">
      <alignment horizontal="left"/>
    </xf>
    <xf numFmtId="0" fontId="2" fillId="2" borderId="5" xfId="3" applyFill="1" applyBorder="1" applyProtection="1"/>
    <xf numFmtId="0" fontId="2" fillId="2" borderId="6" xfId="3" applyFill="1" applyBorder="1" applyProtection="1"/>
    <xf numFmtId="0" fontId="2" fillId="0" borderId="0" xfId="3" applyProtection="1">
      <protection locked="0"/>
    </xf>
    <xf numFmtId="0" fontId="3" fillId="2" borderId="9" xfId="3" applyFont="1" applyFill="1" applyBorder="1" applyAlignment="1" applyProtection="1">
      <alignment horizontal="left"/>
    </xf>
    <xf numFmtId="0" fontId="6" fillId="0" borderId="12" xfId="3" applyFont="1" applyFill="1" applyBorder="1" applyAlignment="1" applyProtection="1">
      <alignment horizontal="centerContinuous"/>
    </xf>
    <xf numFmtId="49" fontId="6" fillId="0" borderId="13" xfId="3" applyNumberFormat="1" applyFont="1" applyFill="1" applyBorder="1" applyAlignment="1" applyProtection="1">
      <alignment horizontal="centerContinuous"/>
    </xf>
    <xf numFmtId="0" fontId="6" fillId="2" borderId="14" xfId="3" applyFont="1" applyFill="1" applyBorder="1" applyAlignment="1" applyProtection="1">
      <alignment horizontal="centerContinuous"/>
    </xf>
    <xf numFmtId="0" fontId="3" fillId="2" borderId="17" xfId="3" applyFont="1" applyFill="1" applyBorder="1" applyAlignment="1" applyProtection="1">
      <alignment horizontal="left"/>
    </xf>
    <xf numFmtId="0" fontId="6" fillId="0" borderId="19" xfId="3" applyFont="1" applyFill="1" applyBorder="1" applyAlignment="1" applyProtection="1">
      <alignment horizontal="center"/>
    </xf>
    <xf numFmtId="0" fontId="8" fillId="2" borderId="5" xfId="3" applyFont="1" applyFill="1" applyBorder="1" applyAlignment="1" applyProtection="1">
      <alignment horizontal="centerContinuous"/>
    </xf>
    <xf numFmtId="0" fontId="6" fillId="2" borderId="23" xfId="3" applyFont="1" applyFill="1" applyBorder="1" applyAlignment="1" applyProtection="1">
      <alignment horizontal="centerContinuous"/>
    </xf>
    <xf numFmtId="10" fontId="1" fillId="0" borderId="24" xfId="4" applyNumberFormat="1" applyFont="1" applyFill="1" applyBorder="1" applyProtection="1"/>
    <xf numFmtId="0" fontId="10" fillId="2" borderId="25" xfId="3" applyFont="1" applyFill="1" applyBorder="1" applyAlignment="1" applyProtection="1">
      <alignment horizontal="center"/>
    </xf>
    <xf numFmtId="0" fontId="10" fillId="2" borderId="14" xfId="3" applyFont="1" applyFill="1" applyBorder="1" applyAlignment="1" applyProtection="1">
      <alignment horizontal="centerContinuous"/>
    </xf>
    <xf numFmtId="0" fontId="10" fillId="2" borderId="11" xfId="3" applyFont="1" applyFill="1" applyBorder="1" applyAlignment="1" applyProtection="1">
      <alignment horizontal="centerContinuous"/>
    </xf>
    <xf numFmtId="0" fontId="10" fillId="2" borderId="13" xfId="3" applyFont="1" applyFill="1" applyBorder="1" applyAlignment="1" applyProtection="1">
      <alignment horizontal="centerContinuous"/>
    </xf>
    <xf numFmtId="0" fontId="10" fillId="2" borderId="27" xfId="3" applyFont="1" applyFill="1" applyBorder="1" applyAlignment="1" applyProtection="1">
      <alignment horizontal="centerContinuous"/>
    </xf>
    <xf numFmtId="0" fontId="10" fillId="2" borderId="29" xfId="3" applyFont="1" applyFill="1" applyBorder="1" applyAlignment="1" applyProtection="1">
      <alignment horizontal="center"/>
    </xf>
    <xf numFmtId="0" fontId="10" fillId="2" borderId="30" xfId="3" applyFont="1" applyFill="1" applyBorder="1" applyAlignment="1" applyProtection="1">
      <alignment horizontal="center"/>
    </xf>
    <xf numFmtId="0" fontId="10" fillId="2" borderId="31" xfId="3" applyFont="1" applyFill="1" applyBorder="1" applyProtection="1"/>
    <xf numFmtId="0" fontId="11" fillId="2" borderId="31" xfId="3" applyFont="1" applyFill="1" applyBorder="1" applyAlignment="1" applyProtection="1">
      <alignment textRotation="180"/>
    </xf>
    <xf numFmtId="0" fontId="10" fillId="2" borderId="32" xfId="3" applyFont="1" applyFill="1" applyBorder="1" applyAlignment="1" applyProtection="1">
      <alignment horizontal="center"/>
    </xf>
    <xf numFmtId="0" fontId="10" fillId="2" borderId="34" xfId="3" applyFont="1" applyFill="1" applyBorder="1" applyAlignment="1" applyProtection="1">
      <alignment horizontal="center"/>
    </xf>
    <xf numFmtId="164" fontId="10" fillId="2" borderId="32" xfId="3" applyNumberFormat="1" applyFont="1" applyFill="1" applyBorder="1" applyAlignment="1" applyProtection="1">
      <alignment horizontal="center"/>
    </xf>
    <xf numFmtId="49" fontId="12" fillId="2" borderId="35" xfId="3" applyNumberFormat="1" applyFont="1" applyFill="1" applyBorder="1" applyAlignment="1" applyProtection="1">
      <alignment horizontal="center"/>
    </xf>
    <xf numFmtId="49" fontId="12" fillId="2" borderId="27" xfId="3" applyNumberFormat="1" applyFont="1" applyFill="1" applyBorder="1" applyAlignment="1" applyProtection="1">
      <alignment horizontal="left"/>
    </xf>
    <xf numFmtId="0" fontId="13" fillId="2" borderId="15" xfId="3" applyFont="1" applyFill="1" applyBorder="1" applyProtection="1"/>
    <xf numFmtId="2" fontId="12" fillId="2" borderId="37" xfId="3" applyNumberFormat="1" applyFont="1" applyFill="1" applyBorder="1" applyProtection="1"/>
    <xf numFmtId="49" fontId="12" fillId="2" borderId="38" xfId="3" applyNumberFormat="1" applyFont="1" applyFill="1" applyBorder="1" applyAlignment="1" applyProtection="1">
      <alignment horizontal="center"/>
    </xf>
    <xf numFmtId="0" fontId="12" fillId="2" borderId="39" xfId="3" applyFont="1" applyFill="1" applyBorder="1" applyAlignment="1" applyProtection="1">
      <alignment horizontal="center"/>
    </xf>
    <xf numFmtId="0" fontId="12" fillId="2" borderId="40" xfId="3" applyFont="1" applyFill="1" applyBorder="1" applyProtection="1"/>
    <xf numFmtId="0" fontId="2" fillId="2" borderId="41" xfId="3" applyFill="1" applyBorder="1" applyProtection="1"/>
    <xf numFmtId="0" fontId="2" fillId="2" borderId="42" xfId="3" applyFill="1" applyBorder="1" applyProtection="1"/>
    <xf numFmtId="0" fontId="1" fillId="2" borderId="42" xfId="3" applyFont="1" applyFill="1" applyBorder="1" applyProtection="1"/>
    <xf numFmtId="40" fontId="1" fillId="2" borderId="42" xfId="3" applyNumberFormat="1" applyFont="1" applyFill="1" applyBorder="1" applyProtection="1"/>
    <xf numFmtId="0" fontId="1" fillId="2" borderId="43" xfId="3" applyFont="1" applyFill="1" applyBorder="1" applyProtection="1"/>
    <xf numFmtId="0" fontId="2" fillId="2" borderId="44" xfId="3" applyFill="1" applyBorder="1" applyProtection="1"/>
    <xf numFmtId="0" fontId="3" fillId="2" borderId="45" xfId="3" applyFont="1" applyFill="1" applyBorder="1" applyAlignment="1" applyProtection="1">
      <alignment horizontal="centerContinuous"/>
    </xf>
    <xf numFmtId="0" fontId="2" fillId="2" borderId="45" xfId="3" applyFill="1" applyBorder="1" applyAlignment="1" applyProtection="1">
      <alignment horizontal="centerContinuous"/>
    </xf>
    <xf numFmtId="0" fontId="1" fillId="2" borderId="45" xfId="3" applyFont="1" applyFill="1" applyBorder="1" applyProtection="1"/>
    <xf numFmtId="0" fontId="9" fillId="2" borderId="47" xfId="3" applyFont="1" applyFill="1" applyBorder="1" applyProtection="1"/>
    <xf numFmtId="0" fontId="7" fillId="2" borderId="48" xfId="3" applyFont="1" applyFill="1" applyBorder="1" applyAlignment="1" applyProtection="1">
      <alignment horizontal="centerContinuous"/>
    </xf>
    <xf numFmtId="0" fontId="8" fillId="2" borderId="2" xfId="3" applyFont="1" applyFill="1" applyBorder="1" applyAlignment="1" applyProtection="1">
      <alignment horizontal="centerContinuous"/>
    </xf>
    <xf numFmtId="0" fontId="1" fillId="2" borderId="2" xfId="3" applyFont="1" applyFill="1" applyBorder="1" applyAlignment="1" applyProtection="1">
      <alignment horizontal="centerContinuous"/>
    </xf>
    <xf numFmtId="0" fontId="1" fillId="2" borderId="49" xfId="3" applyFont="1" applyFill="1" applyBorder="1" applyAlignment="1" applyProtection="1">
      <alignment horizontal="centerContinuous"/>
    </xf>
    <xf numFmtId="0" fontId="2" fillId="2" borderId="30" xfId="3" applyFont="1" applyFill="1" applyBorder="1" applyAlignment="1" applyProtection="1">
      <alignment horizontal="center"/>
    </xf>
    <xf numFmtId="0" fontId="2" fillId="2" borderId="50" xfId="3" applyFont="1" applyFill="1" applyBorder="1" applyAlignment="1" applyProtection="1">
      <alignment horizontal="center"/>
    </xf>
    <xf numFmtId="0" fontId="1" fillId="2" borderId="50" xfId="3" applyFont="1" applyFill="1" applyBorder="1" applyAlignment="1" applyProtection="1">
      <alignment horizontal="centerContinuous"/>
    </xf>
    <xf numFmtId="0" fontId="1" fillId="2" borderId="29" xfId="3" applyFont="1" applyFill="1" applyBorder="1" applyAlignment="1" applyProtection="1">
      <alignment horizontal="center"/>
    </xf>
    <xf numFmtId="0" fontId="2" fillId="2" borderId="35" xfId="3" applyFont="1" applyFill="1" applyBorder="1" applyAlignment="1" applyProtection="1">
      <alignment horizontal="center"/>
    </xf>
    <xf numFmtId="0" fontId="2" fillId="2" borderId="51" xfId="3" applyFont="1" applyFill="1" applyBorder="1" applyAlignment="1" applyProtection="1">
      <alignment horizontal="center"/>
    </xf>
    <xf numFmtId="0" fontId="1" fillId="2" borderId="51" xfId="3" applyFont="1" applyFill="1" applyBorder="1" applyAlignment="1" applyProtection="1">
      <alignment horizontal="center"/>
    </xf>
    <xf numFmtId="0" fontId="1" fillId="2" borderId="37" xfId="3" applyFont="1" applyFill="1" applyBorder="1" applyAlignment="1" applyProtection="1">
      <alignment horizontal="center"/>
    </xf>
    <xf numFmtId="40" fontId="1" fillId="2" borderId="15" xfId="3" applyNumberFormat="1" applyFont="1" applyFill="1" applyBorder="1" applyProtection="1"/>
    <xf numFmtId="10" fontId="1" fillId="2" borderId="52" xfId="4" applyNumberFormat="1" applyFont="1" applyFill="1" applyBorder="1" applyProtection="1"/>
    <xf numFmtId="40" fontId="2" fillId="0" borderId="0" xfId="3" applyNumberFormat="1" applyProtection="1">
      <protection locked="0"/>
    </xf>
    <xf numFmtId="0" fontId="1" fillId="2" borderId="53" xfId="3" applyFont="1" applyFill="1" applyBorder="1" applyAlignment="1" applyProtection="1">
      <alignment horizontal="center"/>
    </xf>
    <xf numFmtId="0" fontId="1" fillId="2" borderId="11" xfId="3" applyFont="1" applyFill="1" applyBorder="1" applyProtection="1"/>
    <xf numFmtId="40" fontId="1" fillId="2" borderId="11" xfId="3" applyNumberFormat="1" applyFont="1" applyFill="1" applyBorder="1" applyProtection="1"/>
    <xf numFmtId="9" fontId="1" fillId="2" borderId="54" xfId="4" applyFont="1" applyFill="1" applyBorder="1" applyProtection="1"/>
    <xf numFmtId="0" fontId="1" fillId="2" borderId="36" xfId="3" applyFont="1" applyFill="1" applyBorder="1" applyProtection="1"/>
    <xf numFmtId="40" fontId="1" fillId="2" borderId="36" xfId="3" applyNumberFormat="1" applyFont="1" applyFill="1" applyBorder="1" applyProtection="1"/>
    <xf numFmtId="10" fontId="1" fillId="2" borderId="37" xfId="4" applyNumberFormat="1" applyFont="1" applyFill="1" applyBorder="1" applyProtection="1"/>
    <xf numFmtId="0" fontId="1" fillId="2" borderId="28" xfId="3" applyFont="1" applyFill="1" applyBorder="1" applyProtection="1"/>
    <xf numFmtId="0" fontId="1" fillId="2" borderId="53" xfId="3" applyFont="1" applyFill="1" applyBorder="1" applyProtection="1"/>
    <xf numFmtId="0" fontId="3" fillId="2" borderId="30" xfId="3" applyFont="1" applyFill="1" applyBorder="1" applyAlignment="1" applyProtection="1">
      <alignment horizontal="centerContinuous"/>
    </xf>
    <xf numFmtId="0" fontId="2" fillId="2" borderId="33" xfId="3" applyFont="1" applyFill="1" applyBorder="1" applyAlignment="1" applyProtection="1">
      <alignment horizontal="centerContinuous"/>
    </xf>
    <xf numFmtId="0" fontId="2" fillId="2" borderId="33" xfId="3" applyFont="1" applyFill="1" applyBorder="1" applyProtection="1"/>
    <xf numFmtId="40" fontId="9" fillId="2" borderId="33" xfId="3" applyNumberFormat="1" applyFont="1" applyFill="1" applyBorder="1" applyProtection="1"/>
    <xf numFmtId="40" fontId="9" fillId="2" borderId="28" xfId="3" applyNumberFormat="1" applyFont="1" applyFill="1" applyBorder="1" applyProtection="1"/>
    <xf numFmtId="0" fontId="3" fillId="2" borderId="55" xfId="3" applyFont="1" applyFill="1" applyBorder="1" applyAlignment="1" applyProtection="1">
      <alignment horizontal="centerContinuous"/>
    </xf>
    <xf numFmtId="0" fontId="2" fillId="2" borderId="46" xfId="3" applyFont="1" applyFill="1" applyBorder="1" applyAlignment="1" applyProtection="1">
      <alignment horizontal="centerContinuous"/>
    </xf>
    <xf numFmtId="0" fontId="2" fillId="2" borderId="46" xfId="3" applyFont="1" applyFill="1" applyBorder="1" applyProtection="1"/>
    <xf numFmtId="10" fontId="9" fillId="2" borderId="46" xfId="4" applyNumberFormat="1" applyFont="1" applyFill="1" applyBorder="1" applyProtection="1"/>
    <xf numFmtId="0" fontId="4" fillId="2" borderId="8" xfId="3" applyFont="1" applyFill="1" applyBorder="1" applyAlignment="1" applyProtection="1">
      <alignment horizontal="center" wrapText="1"/>
    </xf>
    <xf numFmtId="0" fontId="2" fillId="2" borderId="1" xfId="3" quotePrefix="1" applyFont="1" applyFill="1" applyBorder="1" applyAlignment="1" applyProtection="1">
      <alignment horizontal="left" vertical="center" indent="3"/>
    </xf>
    <xf numFmtId="0" fontId="2" fillId="2" borderId="1" xfId="3" applyFill="1" applyBorder="1" applyProtection="1"/>
    <xf numFmtId="10" fontId="9" fillId="2" borderId="56" xfId="4" applyNumberFormat="1" applyFont="1" applyFill="1" applyBorder="1" applyProtection="1"/>
    <xf numFmtId="0" fontId="3" fillId="4" borderId="4" xfId="3" applyFont="1" applyFill="1" applyBorder="1" applyAlignment="1" applyProtection="1">
      <alignment horizontal="center"/>
      <protection locked="0"/>
    </xf>
    <xf numFmtId="49" fontId="6" fillId="0" borderId="58" xfId="3" applyNumberFormat="1" applyFont="1" applyFill="1" applyBorder="1" applyAlignment="1" applyProtection="1">
      <alignment horizontal="centerContinuous"/>
    </xf>
    <xf numFmtId="0" fontId="11" fillId="2" borderId="15" xfId="3" applyFont="1" applyFill="1" applyBorder="1" applyAlignment="1" applyProtection="1">
      <alignment horizontal="center"/>
    </xf>
    <xf numFmtId="1" fontId="12" fillId="2" borderId="35" xfId="3" applyNumberFormat="1" applyFont="1" applyFill="1" applyBorder="1" applyAlignment="1" applyProtection="1">
      <alignment horizontal="center"/>
    </xf>
    <xf numFmtId="49" fontId="12" fillId="2" borderId="27" xfId="3" applyNumberFormat="1" applyFont="1" applyFill="1" applyBorder="1" applyAlignment="1" applyProtection="1">
      <alignment horizontal="center"/>
    </xf>
    <xf numFmtId="1" fontId="12" fillId="2" borderId="61" xfId="3" applyNumberFormat="1" applyFont="1" applyFill="1" applyBorder="1" applyAlignment="1" applyProtection="1">
      <alignment horizontal="center"/>
    </xf>
    <xf numFmtId="1" fontId="12" fillId="2" borderId="15" xfId="3" applyNumberFormat="1" applyFont="1" applyFill="1" applyBorder="1" applyAlignment="1" applyProtection="1">
      <alignment horizontal="center"/>
    </xf>
    <xf numFmtId="49" fontId="12" fillId="2" borderId="63" xfId="3" applyNumberFormat="1" applyFont="1" applyFill="1" applyBorder="1" applyAlignment="1" applyProtection="1">
      <alignment horizontal="center"/>
    </xf>
    <xf numFmtId="0" fontId="10" fillId="2" borderId="65" xfId="3" applyFont="1" applyFill="1" applyBorder="1" applyProtection="1"/>
    <xf numFmtId="0" fontId="11" fillId="2" borderId="65" xfId="3" applyFont="1" applyFill="1" applyBorder="1" applyAlignment="1" applyProtection="1">
      <alignment textRotation="180"/>
    </xf>
    <xf numFmtId="1" fontId="11" fillId="2" borderId="62" xfId="3" applyNumberFormat="1" applyFont="1" applyFill="1" applyBorder="1" applyAlignment="1" applyProtection="1">
      <alignment horizontal="center"/>
    </xf>
    <xf numFmtId="1" fontId="11" fillId="2" borderId="60" xfId="3" applyNumberFormat="1" applyFont="1" applyFill="1" applyBorder="1" applyAlignment="1" applyProtection="1">
      <alignment horizontal="center"/>
    </xf>
    <xf numFmtId="0" fontId="11" fillId="2" borderId="64" xfId="3" applyFont="1" applyFill="1" applyBorder="1" applyAlignment="1" applyProtection="1">
      <alignment horizontal="center"/>
    </xf>
    <xf numFmtId="0" fontId="11" fillId="2" borderId="30" xfId="3" applyFont="1" applyFill="1" applyBorder="1" applyAlignment="1" applyProtection="1">
      <alignment horizontal="center"/>
    </xf>
    <xf numFmtId="0" fontId="12" fillId="2" borderId="27" xfId="3" applyFont="1" applyFill="1" applyBorder="1" applyAlignment="1" applyProtection="1">
      <alignment horizontal="center"/>
    </xf>
    <xf numFmtId="0" fontId="12" fillId="2" borderId="36" xfId="3" applyFont="1" applyFill="1" applyBorder="1" applyAlignment="1" applyProtection="1">
      <alignment horizontal="center"/>
    </xf>
    <xf numFmtId="0" fontId="12" fillId="2" borderId="15" xfId="3" applyFont="1" applyFill="1" applyBorder="1" applyAlignment="1" applyProtection="1">
      <alignment horizontal="center"/>
    </xf>
    <xf numFmtId="0" fontId="12" fillId="2" borderId="13" xfId="3" applyFont="1" applyFill="1" applyBorder="1" applyAlignment="1" applyProtection="1">
      <alignment horizontal="center"/>
    </xf>
    <xf numFmtId="0" fontId="1" fillId="2" borderId="39" xfId="3" applyFont="1" applyFill="1" applyBorder="1" applyAlignment="1" applyProtection="1">
      <alignment horizontal="center"/>
    </xf>
    <xf numFmtId="0" fontId="1" fillId="2" borderId="15" xfId="3" applyFont="1" applyFill="1" applyBorder="1" applyProtection="1"/>
    <xf numFmtId="40" fontId="1" fillId="2" borderId="66" xfId="3" applyNumberFormat="1" applyFont="1" applyFill="1" applyBorder="1" applyProtection="1"/>
    <xf numFmtId="9" fontId="1" fillId="2" borderId="67" xfId="4" applyFont="1" applyFill="1" applyBorder="1" applyProtection="1"/>
    <xf numFmtId="10" fontId="9" fillId="2" borderId="68" xfId="4" applyNumberFormat="1" applyFont="1" applyFill="1" applyBorder="1" applyProtection="1"/>
    <xf numFmtId="0" fontId="3" fillId="2" borderId="61" xfId="3" applyFont="1" applyFill="1" applyBorder="1" applyAlignment="1" applyProtection="1">
      <alignment horizontal="centerContinuous"/>
    </xf>
    <xf numFmtId="0" fontId="2" fillId="2" borderId="70" xfId="3" applyFont="1" applyFill="1" applyBorder="1" applyAlignment="1" applyProtection="1">
      <alignment horizontal="centerContinuous"/>
    </xf>
    <xf numFmtId="0" fontId="2" fillId="2" borderId="70" xfId="3" applyFont="1" applyFill="1" applyBorder="1" applyProtection="1"/>
    <xf numFmtId="10" fontId="9" fillId="2" borderId="70" xfId="4" applyNumberFormat="1" applyFont="1" applyFill="1" applyBorder="1" applyProtection="1"/>
    <xf numFmtId="0" fontId="2" fillId="6" borderId="5" xfId="3" applyFont="1" applyFill="1" applyBorder="1" applyProtection="1">
      <protection locked="0"/>
    </xf>
    <xf numFmtId="0" fontId="2" fillId="6" borderId="7" xfId="3" applyFont="1" applyFill="1" applyBorder="1" applyAlignment="1" applyProtection="1">
      <alignment horizontal="centerContinuous" vertical="center" wrapText="1"/>
      <protection locked="0"/>
    </xf>
    <xf numFmtId="0" fontId="2" fillId="6" borderId="69" xfId="3" applyFill="1" applyBorder="1" applyProtection="1">
      <protection locked="0"/>
    </xf>
    <xf numFmtId="0" fontId="2" fillId="6" borderId="3" xfId="3" applyFont="1" applyFill="1" applyBorder="1" applyAlignment="1" applyProtection="1">
      <alignment horizontal="centerContinuous" vertical="center" wrapText="1"/>
      <protection locked="0"/>
    </xf>
    <xf numFmtId="0" fontId="2" fillId="6" borderId="3" xfId="3" applyFont="1" applyFill="1" applyBorder="1" applyAlignment="1" applyProtection="1">
      <alignment horizontal="left" vertical="center"/>
      <protection locked="0"/>
    </xf>
    <xf numFmtId="0" fontId="2" fillId="6" borderId="57" xfId="3" applyFont="1" applyFill="1" applyBorder="1" applyAlignment="1" applyProtection="1">
      <alignment horizontal="centerContinuous" vertical="center"/>
      <protection locked="0"/>
    </xf>
    <xf numFmtId="0" fontId="3" fillId="0" borderId="12" xfId="3" applyFont="1" applyFill="1" applyBorder="1" applyAlignment="1" applyProtection="1">
      <alignment horizontal="left"/>
    </xf>
    <xf numFmtId="0" fontId="3" fillId="0" borderId="19" xfId="3" applyFont="1" applyFill="1" applyBorder="1" applyAlignment="1" applyProtection="1">
      <alignment horizontal="left"/>
    </xf>
    <xf numFmtId="1" fontId="6" fillId="6" borderId="20" xfId="3" applyNumberFormat="1" applyFont="1" applyFill="1" applyBorder="1" applyAlignment="1" applyProtection="1">
      <alignment horizontal="center"/>
    </xf>
    <xf numFmtId="0" fontId="3" fillId="6" borderId="22" xfId="3" applyFont="1" applyFill="1" applyBorder="1" applyAlignment="1" applyProtection="1">
      <alignment horizontal="left" vertical="top"/>
      <protection locked="0"/>
    </xf>
    <xf numFmtId="0" fontId="3" fillId="6" borderId="71" xfId="3" applyFont="1" applyFill="1" applyBorder="1" applyProtection="1">
      <protection locked="0"/>
    </xf>
    <xf numFmtId="0" fontId="3" fillId="6" borderId="5" xfId="3" applyFont="1" applyFill="1" applyBorder="1" applyAlignment="1" applyProtection="1">
      <alignment horizontal="left" vertical="top"/>
      <protection locked="0"/>
    </xf>
    <xf numFmtId="0" fontId="3" fillId="6" borderId="5" xfId="3" applyFont="1" applyFill="1" applyBorder="1" applyProtection="1">
      <protection locked="0"/>
    </xf>
    <xf numFmtId="0" fontId="3" fillId="6" borderId="5" xfId="3" applyFont="1" applyFill="1" applyBorder="1" applyAlignment="1" applyProtection="1">
      <alignment horizontal="centerContinuous" vertical="center"/>
      <protection locked="0"/>
    </xf>
    <xf numFmtId="0" fontId="3" fillId="6" borderId="6" xfId="3" applyFont="1" applyFill="1" applyBorder="1" applyAlignment="1" applyProtection="1">
      <alignment horizontal="centerContinuous" vertical="center"/>
      <protection locked="0"/>
    </xf>
    <xf numFmtId="0" fontId="2" fillId="6" borderId="6" xfId="3" applyFont="1" applyFill="1" applyBorder="1" applyProtection="1">
      <protection locked="0"/>
    </xf>
    <xf numFmtId="17" fontId="2" fillId="6" borderId="3" xfId="3" applyNumberFormat="1" applyFont="1" applyFill="1" applyBorder="1" applyAlignment="1" applyProtection="1">
      <alignment horizontal="center" vertical="center"/>
      <protection locked="0"/>
    </xf>
    <xf numFmtId="14" fontId="3" fillId="6" borderId="3" xfId="3" applyNumberFormat="1" applyFont="1" applyFill="1" applyBorder="1" applyAlignment="1" applyProtection="1">
      <alignment horizontal="center" vertical="center"/>
      <protection locked="0"/>
    </xf>
    <xf numFmtId="17" fontId="2" fillId="6" borderId="57" xfId="3" applyNumberFormat="1" applyFont="1" applyFill="1" applyBorder="1" applyAlignment="1" applyProtection="1">
      <alignment horizontal="center" vertical="center"/>
      <protection locked="0"/>
    </xf>
    <xf numFmtId="10" fontId="14" fillId="6" borderId="73" xfId="4" applyNumberFormat="1" applyFont="1" applyFill="1" applyBorder="1" applyAlignment="1" applyProtection="1">
      <alignment horizontal="center"/>
    </xf>
    <xf numFmtId="10" fontId="6" fillId="0" borderId="16" xfId="4" applyNumberFormat="1" applyFont="1" applyFill="1" applyBorder="1" applyAlignment="1" applyProtection="1">
      <alignment horizontal="center"/>
    </xf>
    <xf numFmtId="10" fontId="6" fillId="0" borderId="21" xfId="4" applyNumberFormat="1" applyFont="1" applyFill="1" applyBorder="1" applyAlignment="1" applyProtection="1">
      <alignment horizontal="center"/>
    </xf>
    <xf numFmtId="0" fontId="2" fillId="0" borderId="0" xfId="3" applyProtection="1"/>
    <xf numFmtId="0" fontId="1" fillId="0" borderId="0" xfId="3" applyFont="1" applyProtection="1"/>
    <xf numFmtId="40" fontId="12" fillId="3" borderId="36" xfId="3" applyNumberFormat="1" applyFont="1" applyFill="1" applyBorder="1" applyAlignment="1" applyProtection="1">
      <alignment horizontal="right"/>
    </xf>
    <xf numFmtId="0" fontId="3" fillId="2" borderId="22" xfId="3" applyFont="1" applyFill="1" applyBorder="1" applyAlignment="1" applyProtection="1">
      <alignment horizontal="left" vertical="top"/>
    </xf>
    <xf numFmtId="0" fontId="3" fillId="2" borderId="5" xfId="3" applyFont="1" applyFill="1" applyBorder="1" applyProtection="1"/>
    <xf numFmtId="0" fontId="3" fillId="0" borderId="71" xfId="3" applyFont="1" applyFill="1" applyBorder="1" applyProtection="1"/>
    <xf numFmtId="0" fontId="3" fillId="2" borderId="5" xfId="3" applyFont="1" applyFill="1" applyBorder="1" applyAlignment="1" applyProtection="1">
      <alignment horizontal="left"/>
    </xf>
    <xf numFmtId="0" fontId="3" fillId="2" borderId="5" xfId="3" applyFont="1" applyFill="1" applyBorder="1" applyAlignment="1" applyProtection="1">
      <alignment horizontal="centerContinuous" vertical="center"/>
    </xf>
    <xf numFmtId="0" fontId="3" fillId="2" borderId="6" xfId="3" applyFont="1" applyFill="1" applyBorder="1" applyProtection="1"/>
    <xf numFmtId="0" fontId="2" fillId="2" borderId="7" xfId="3" applyFont="1" applyFill="1" applyBorder="1" applyAlignment="1" applyProtection="1">
      <alignment horizontal="centerContinuous" vertical="center"/>
    </xf>
    <xf numFmtId="14" fontId="2" fillId="2" borderId="3" xfId="3" applyNumberFormat="1" applyFont="1" applyFill="1" applyBorder="1" applyAlignment="1" applyProtection="1">
      <alignment horizontal="center" vertical="center"/>
    </xf>
    <xf numFmtId="0" fontId="2" fillId="2" borderId="3" xfId="3" applyFont="1" applyFill="1" applyBorder="1" applyAlignment="1" applyProtection="1">
      <alignment horizontal="centerContinuous"/>
    </xf>
    <xf numFmtId="0" fontId="2" fillId="0" borderId="69" xfId="3" applyFill="1" applyBorder="1" applyProtection="1"/>
    <xf numFmtId="0" fontId="2" fillId="2" borderId="3" xfId="3" applyFont="1" applyFill="1" applyBorder="1" applyAlignment="1" applyProtection="1">
      <alignment horizontal="centerContinuous" vertical="center" wrapText="1"/>
    </xf>
    <xf numFmtId="0" fontId="2" fillId="2" borderId="3" xfId="3" applyFont="1" applyFill="1" applyBorder="1" applyAlignment="1" applyProtection="1">
      <alignment vertical="center"/>
    </xf>
    <xf numFmtId="17" fontId="2" fillId="2" borderId="57" xfId="3" applyNumberFormat="1" applyFont="1" applyFill="1" applyBorder="1" applyAlignment="1" applyProtection="1">
      <alignment horizontal="center" vertical="center"/>
    </xf>
    <xf numFmtId="0" fontId="3" fillId="6" borderId="11" xfId="3" applyFont="1" applyFill="1" applyBorder="1" applyAlignment="1" applyProtection="1">
      <alignment horizontal="left"/>
      <protection locked="0"/>
    </xf>
    <xf numFmtId="0" fontId="3" fillId="6" borderId="3" xfId="3" applyFont="1" applyFill="1" applyBorder="1" applyAlignment="1" applyProtection="1">
      <alignment horizontal="left"/>
      <protection locked="0"/>
    </xf>
    <xf numFmtId="1" fontId="3" fillId="5" borderId="32" xfId="3" applyNumberFormat="1" applyFont="1" applyFill="1" applyBorder="1" applyAlignment="1" applyProtection="1">
      <alignment horizontal="center"/>
      <protection locked="0"/>
    </xf>
    <xf numFmtId="1" fontId="3" fillId="6" borderId="13" xfId="3" applyNumberFormat="1" applyFont="1" applyFill="1" applyBorder="1" applyAlignment="1" applyProtection="1">
      <alignment horizontal="center"/>
      <protection locked="0"/>
    </xf>
    <xf numFmtId="0" fontId="3" fillId="6" borderId="3" xfId="3" applyFont="1" applyFill="1" applyBorder="1" applyProtection="1">
      <protection locked="0"/>
    </xf>
    <xf numFmtId="0" fontId="2" fillId="6" borderId="3" xfId="3" applyFill="1" applyBorder="1" applyProtection="1">
      <protection locked="0"/>
    </xf>
    <xf numFmtId="0" fontId="10" fillId="2" borderId="26" xfId="3" applyFont="1" applyFill="1" applyBorder="1" applyAlignment="1" applyProtection="1">
      <alignment horizontal="left"/>
    </xf>
    <xf numFmtId="0" fontId="10" fillId="2" borderId="66" xfId="3" applyFont="1" applyFill="1" applyBorder="1" applyAlignment="1" applyProtection="1">
      <alignment horizontal="centerContinuous"/>
    </xf>
    <xf numFmtId="0" fontId="10" fillId="2" borderId="50" xfId="3" applyFont="1" applyFill="1" applyBorder="1" applyProtection="1"/>
    <xf numFmtId="49" fontId="12" fillId="2" borderId="40" xfId="3" applyNumberFormat="1" applyFont="1" applyFill="1" applyBorder="1" applyAlignment="1" applyProtection="1">
      <alignment horizontal="left"/>
    </xf>
    <xf numFmtId="0" fontId="2" fillId="2" borderId="70" xfId="3" applyFont="1" applyFill="1" applyBorder="1" applyAlignment="1" applyProtection="1">
      <alignment horizontal="center"/>
    </xf>
    <xf numFmtId="0" fontId="1" fillId="2" borderId="13" xfId="3" applyFont="1" applyFill="1" applyBorder="1" applyProtection="1"/>
    <xf numFmtId="1" fontId="1" fillId="2" borderId="72" xfId="3" applyNumberFormat="1" applyFont="1" applyFill="1" applyBorder="1" applyProtection="1"/>
    <xf numFmtId="1" fontId="1" fillId="2" borderId="36" xfId="3" applyNumberFormat="1" applyFont="1" applyFill="1" applyBorder="1" applyProtection="1"/>
    <xf numFmtId="1" fontId="3" fillId="6" borderId="20" xfId="3" applyNumberFormat="1" applyFont="1" applyFill="1" applyBorder="1" applyAlignment="1" applyProtection="1">
      <alignment horizontal="center"/>
      <protection locked="0"/>
    </xf>
    <xf numFmtId="0" fontId="6" fillId="2" borderId="74" xfId="3" applyFont="1" applyFill="1" applyBorder="1" applyAlignment="1" applyProtection="1">
      <alignment horizontal="centerContinuous"/>
    </xf>
    <xf numFmtId="0" fontId="6" fillId="2" borderId="11" xfId="3" applyFont="1" applyFill="1" applyBorder="1" applyAlignment="1" applyProtection="1">
      <alignment horizontal="centerContinuous"/>
    </xf>
    <xf numFmtId="0" fontId="6" fillId="2" borderId="75" xfId="3" applyFont="1" applyFill="1" applyBorder="1" applyAlignment="1" applyProtection="1">
      <alignment horizontal="centerContinuous"/>
    </xf>
    <xf numFmtId="40" fontId="1" fillId="2" borderId="11" xfId="3" applyNumberFormat="1" applyFont="1" applyFill="1" applyBorder="1" applyProtection="1">
      <protection locked="0"/>
    </xf>
    <xf numFmtId="10" fontId="9" fillId="2" borderId="0" xfId="4" applyNumberFormat="1" applyFont="1" applyFill="1" applyBorder="1" applyProtection="1"/>
    <xf numFmtId="40" fontId="1" fillId="2" borderId="78" xfId="3" applyNumberFormat="1" applyFont="1" applyFill="1" applyBorder="1" applyProtection="1">
      <protection locked="0"/>
    </xf>
    <xf numFmtId="40" fontId="1" fillId="2" borderId="79" xfId="3" applyNumberFormat="1" applyFont="1" applyFill="1" applyBorder="1" applyProtection="1">
      <protection locked="0"/>
    </xf>
    <xf numFmtId="40" fontId="9" fillId="2" borderId="80" xfId="3" applyNumberFormat="1" applyFont="1" applyFill="1" applyBorder="1" applyProtection="1">
      <protection locked="0"/>
    </xf>
    <xf numFmtId="10" fontId="9" fillId="2" borderId="76" xfId="4" applyNumberFormat="1" applyFont="1" applyFill="1" applyBorder="1" applyProtection="1">
      <protection locked="0"/>
    </xf>
    <xf numFmtId="10" fontId="9" fillId="2" borderId="81" xfId="4" applyNumberFormat="1" applyFont="1" applyFill="1" applyBorder="1" applyProtection="1">
      <protection locked="0"/>
    </xf>
    <xf numFmtId="40" fontId="9" fillId="2" borderId="0" xfId="3" applyNumberFormat="1" applyFont="1" applyFill="1" applyBorder="1" applyProtection="1"/>
    <xf numFmtId="10" fontId="9" fillId="2" borderId="83" xfId="4" applyNumberFormat="1" applyFont="1" applyFill="1" applyBorder="1" applyProtection="1"/>
    <xf numFmtId="40" fontId="1" fillId="2" borderId="84" xfId="3" applyNumberFormat="1" applyFont="1" applyFill="1" applyBorder="1" applyProtection="1"/>
    <xf numFmtId="40" fontId="1" fillId="2" borderId="2" xfId="3" applyNumberFormat="1" applyFont="1" applyFill="1" applyBorder="1" applyProtection="1"/>
    <xf numFmtId="164" fontId="10" fillId="2" borderId="50" xfId="3" applyNumberFormat="1" applyFont="1" applyFill="1" applyBorder="1" applyAlignment="1" applyProtection="1">
      <alignment horizontal="center"/>
    </xf>
    <xf numFmtId="165" fontId="1" fillId="2" borderId="11" xfId="3" applyNumberFormat="1" applyFont="1" applyFill="1" applyBorder="1" applyAlignment="1" applyProtection="1">
      <alignment horizontal="center"/>
    </xf>
    <xf numFmtId="40" fontId="9" fillId="2" borderId="85" xfId="3" applyNumberFormat="1" applyFont="1" applyFill="1" applyBorder="1" applyProtection="1"/>
    <xf numFmtId="40" fontId="1" fillId="2" borderId="86" xfId="3" applyNumberFormat="1" applyFont="1" applyFill="1" applyBorder="1" applyProtection="1"/>
    <xf numFmtId="0" fontId="10" fillId="2" borderId="87" xfId="3" applyFont="1" applyFill="1" applyBorder="1" applyAlignment="1" applyProtection="1">
      <alignment horizontal="center"/>
    </xf>
    <xf numFmtId="40" fontId="1" fillId="2" borderId="88" xfId="3" applyNumberFormat="1" applyFont="1" applyFill="1" applyBorder="1" applyProtection="1"/>
    <xf numFmtId="0" fontId="6" fillId="2" borderId="1" xfId="3" applyFont="1" applyFill="1" applyBorder="1" applyAlignment="1" applyProtection="1">
      <alignment horizontal="centerContinuous"/>
    </xf>
    <xf numFmtId="165" fontId="1" fillId="2" borderId="2" xfId="3" applyNumberFormat="1" applyFont="1" applyFill="1" applyBorder="1" applyAlignment="1" applyProtection="1">
      <alignment horizontal="center"/>
    </xf>
    <xf numFmtId="0" fontId="1" fillId="2" borderId="90" xfId="3" applyFont="1" applyFill="1" applyBorder="1" applyAlignment="1" applyProtection="1">
      <alignment horizontal="centerContinuous"/>
    </xf>
    <xf numFmtId="0" fontId="1" fillId="2" borderId="91" xfId="3" applyFont="1" applyFill="1" applyBorder="1" applyAlignment="1" applyProtection="1">
      <alignment horizontal="center"/>
    </xf>
    <xf numFmtId="0" fontId="10" fillId="2" borderId="89" xfId="3" applyFont="1" applyFill="1" applyBorder="1" applyAlignment="1" applyProtection="1">
      <alignment horizontal="centerContinuous"/>
    </xf>
    <xf numFmtId="0" fontId="10" fillId="2" borderId="77" xfId="3" applyFont="1" applyFill="1" applyBorder="1" applyAlignment="1" applyProtection="1">
      <alignment horizontal="center"/>
    </xf>
    <xf numFmtId="164" fontId="10" fillId="2" borderId="77" xfId="3" applyNumberFormat="1" applyFont="1" applyFill="1" applyBorder="1" applyAlignment="1" applyProtection="1">
      <alignment horizontal="center"/>
    </xf>
    <xf numFmtId="0" fontId="12" fillId="2" borderId="92" xfId="3" applyFont="1" applyFill="1" applyBorder="1" applyAlignment="1" applyProtection="1">
      <alignment horizontal="center"/>
    </xf>
    <xf numFmtId="0" fontId="10" fillId="2" borderId="66" xfId="3" applyFont="1" applyFill="1" applyBorder="1" applyAlignment="1" applyProtection="1">
      <alignment horizontal="center"/>
    </xf>
    <xf numFmtId="0" fontId="10" fillId="2" borderId="2" xfId="3" applyFont="1" applyFill="1" applyBorder="1" applyAlignment="1" applyProtection="1">
      <alignment horizontal="center"/>
    </xf>
    <xf numFmtId="0" fontId="6" fillId="2" borderId="3" xfId="3" applyFont="1" applyFill="1" applyBorder="1" applyAlignment="1" applyProtection="1">
      <alignment horizontal="centerContinuous"/>
    </xf>
    <xf numFmtId="0" fontId="10" fillId="2" borderId="50" xfId="3" applyFont="1" applyFill="1" applyBorder="1" applyAlignment="1" applyProtection="1">
      <alignment horizontal="center"/>
    </xf>
    <xf numFmtId="0" fontId="12" fillId="2" borderId="2" xfId="3" applyFont="1" applyFill="1" applyBorder="1" applyAlignment="1" applyProtection="1">
      <alignment horizontal="center"/>
    </xf>
    <xf numFmtId="40" fontId="14" fillId="6" borderId="82" xfId="3" applyNumberFormat="1" applyFont="1" applyFill="1" applyBorder="1" applyAlignment="1" applyProtection="1">
      <alignment horizontal="center"/>
    </xf>
    <xf numFmtId="0" fontId="1" fillId="2" borderId="93" xfId="3" applyFont="1" applyFill="1" applyBorder="1" applyAlignment="1" applyProtection="1">
      <alignment horizontal="center"/>
    </xf>
    <xf numFmtId="0" fontId="1" fillId="2" borderId="86" xfId="3" applyFont="1" applyFill="1" applyBorder="1" applyAlignment="1" applyProtection="1">
      <alignment horizontal="center"/>
    </xf>
    <xf numFmtId="40" fontId="9" fillId="2" borderId="94" xfId="3" applyNumberFormat="1" applyFont="1" applyFill="1" applyBorder="1" applyProtection="1"/>
    <xf numFmtId="4" fontId="6" fillId="6" borderId="88" xfId="3" applyNumberFormat="1" applyFont="1" applyFill="1" applyBorder="1" applyAlignment="1" applyProtection="1">
      <alignment horizontal="center"/>
      <protection locked="0"/>
    </xf>
    <xf numFmtId="4" fontId="6" fillId="6" borderId="95" xfId="3" applyNumberFormat="1" applyFont="1" applyFill="1" applyBorder="1" applyAlignment="1" applyProtection="1">
      <alignment horizontal="center"/>
      <protection locked="0"/>
    </xf>
    <xf numFmtId="40" fontId="9" fillId="2" borderId="96" xfId="3" applyNumberFormat="1" applyFont="1" applyFill="1" applyBorder="1" applyProtection="1"/>
    <xf numFmtId="0" fontId="10" fillId="2" borderId="93" xfId="3" applyFont="1" applyFill="1" applyBorder="1" applyAlignment="1" applyProtection="1">
      <alignment horizontal="center"/>
    </xf>
    <xf numFmtId="40" fontId="15" fillId="6" borderId="86" xfId="3" applyNumberFormat="1" applyFont="1" applyFill="1" applyBorder="1" applyAlignment="1" applyProtection="1">
      <alignment horizontal="right"/>
    </xf>
    <xf numFmtId="14" fontId="6" fillId="0" borderId="20" xfId="3" applyNumberFormat="1" applyFont="1" applyFill="1" applyBorder="1" applyAlignment="1" applyProtection="1">
      <alignment horizontal="center"/>
      <protection locked="0"/>
    </xf>
    <xf numFmtId="1" fontId="6" fillId="6" borderId="20" xfId="3" applyNumberFormat="1" applyFont="1" applyFill="1" applyBorder="1" applyAlignment="1" applyProtection="1">
      <alignment horizontal="center"/>
      <protection locked="0"/>
    </xf>
    <xf numFmtId="14" fontId="6" fillId="0" borderId="59" xfId="3" applyNumberFormat="1" applyFont="1" applyFill="1" applyBorder="1" applyAlignment="1" applyProtection="1">
      <alignment horizontal="center"/>
    </xf>
    <xf numFmtId="1" fontId="10" fillId="2" borderId="32" xfId="3" applyNumberFormat="1" applyFont="1" applyFill="1" applyBorder="1" applyAlignment="1" applyProtection="1">
      <alignment horizontal="center"/>
    </xf>
    <xf numFmtId="2" fontId="3" fillId="6" borderId="10" xfId="3" applyNumberFormat="1" applyFont="1" applyFill="1" applyBorder="1" applyAlignment="1" applyProtection="1">
      <alignment horizontal="left"/>
      <protection locked="0"/>
    </xf>
    <xf numFmtId="49" fontId="3" fillId="6" borderId="18" xfId="3" applyNumberFormat="1" applyFont="1" applyFill="1" applyBorder="1" applyProtection="1">
      <protection locked="0"/>
    </xf>
    <xf numFmtId="0" fontId="3" fillId="2" borderId="97" xfId="3" applyFont="1" applyFill="1" applyBorder="1" applyAlignment="1" applyProtection="1">
      <alignment horizontal="left"/>
    </xf>
    <xf numFmtId="166" fontId="3" fillId="7" borderId="98" xfId="3" applyNumberFormat="1" applyFont="1" applyFill="1" applyBorder="1" applyAlignment="1" applyProtection="1">
      <alignment horizontal="left" indent="1"/>
    </xf>
    <xf numFmtId="0" fontId="8" fillId="2" borderId="23" xfId="3" applyFont="1" applyFill="1" applyBorder="1" applyAlignment="1" applyProtection="1">
      <alignment horizontal="center"/>
    </xf>
    <xf numFmtId="0" fontId="7" fillId="2" borderId="99" xfId="3" applyFont="1" applyFill="1" applyBorder="1" applyAlignment="1" applyProtection="1">
      <alignment horizontal="centerContinuous"/>
    </xf>
    <xf numFmtId="0" fontId="2" fillId="0" borderId="0" xfId="3" applyAlignment="1" applyProtection="1">
      <alignment horizontal="center"/>
      <protection locked="0"/>
    </xf>
    <xf numFmtId="0" fontId="16" fillId="2" borderId="5" xfId="3" applyFont="1" applyFill="1" applyBorder="1" applyAlignment="1" applyProtection="1">
      <alignment vertical="center"/>
    </xf>
  </cellXfs>
  <cellStyles count="6">
    <cellStyle name="Normal" xfId="0" builtinId="0"/>
    <cellStyle name="Normal 2" xfId="1"/>
    <cellStyle name="Normal 3 3" xfId="3"/>
    <cellStyle name="Porcentagem 2" xfId="2"/>
    <cellStyle name="Porcentagem 3" xfId="4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41"/>
  <sheetViews>
    <sheetView showZeros="0" zoomScale="112" zoomScaleNormal="112" workbookViewId="0">
      <selection activeCell="E9" sqref="E9"/>
    </sheetView>
  </sheetViews>
  <sheetFormatPr defaultColWidth="9.140625" defaultRowHeight="12.75" x14ac:dyDescent="0.2"/>
  <cols>
    <col min="1" max="1" width="4.7109375" style="5" customWidth="1"/>
    <col min="2" max="2" width="3.7109375" style="5" customWidth="1"/>
    <col min="3" max="3" width="66.140625" style="5" bestFit="1" customWidth="1"/>
    <col min="4" max="4" width="3.28515625" style="5" customWidth="1"/>
    <col min="5" max="16" width="9.28515625" style="5" customWidth="1"/>
    <col min="17" max="17" width="6" style="5" customWidth="1"/>
    <col min="18" max="255" width="9.140625" style="5"/>
    <col min="256" max="256" width="11.28515625" style="5" customWidth="1"/>
    <col min="257" max="257" width="67.7109375" style="5" customWidth="1"/>
    <col min="258" max="258" width="3.28515625" style="5" customWidth="1"/>
    <col min="259" max="271" width="10.7109375" style="5" customWidth="1"/>
    <col min="272" max="272" width="7.28515625" style="5" customWidth="1"/>
    <col min="273" max="511" width="9.140625" style="5"/>
    <col min="512" max="512" width="11.28515625" style="5" customWidth="1"/>
    <col min="513" max="513" width="67.7109375" style="5" customWidth="1"/>
    <col min="514" max="514" width="3.28515625" style="5" customWidth="1"/>
    <col min="515" max="527" width="10.7109375" style="5" customWidth="1"/>
    <col min="528" max="528" width="7.28515625" style="5" customWidth="1"/>
    <col min="529" max="767" width="9.140625" style="5"/>
    <col min="768" max="768" width="11.28515625" style="5" customWidth="1"/>
    <col min="769" max="769" width="67.7109375" style="5" customWidth="1"/>
    <col min="770" max="770" width="3.28515625" style="5" customWidth="1"/>
    <col min="771" max="783" width="10.7109375" style="5" customWidth="1"/>
    <col min="784" max="784" width="7.28515625" style="5" customWidth="1"/>
    <col min="785" max="1023" width="9.140625" style="5"/>
    <col min="1024" max="1024" width="11.28515625" style="5" customWidth="1"/>
    <col min="1025" max="1025" width="67.7109375" style="5" customWidth="1"/>
    <col min="1026" max="1026" width="3.28515625" style="5" customWidth="1"/>
    <col min="1027" max="1039" width="10.7109375" style="5" customWidth="1"/>
    <col min="1040" max="1040" width="7.28515625" style="5" customWidth="1"/>
    <col min="1041" max="1279" width="9.140625" style="5"/>
    <col min="1280" max="1280" width="11.28515625" style="5" customWidth="1"/>
    <col min="1281" max="1281" width="67.7109375" style="5" customWidth="1"/>
    <col min="1282" max="1282" width="3.28515625" style="5" customWidth="1"/>
    <col min="1283" max="1295" width="10.7109375" style="5" customWidth="1"/>
    <col min="1296" max="1296" width="7.28515625" style="5" customWidth="1"/>
    <col min="1297" max="1535" width="9.140625" style="5"/>
    <col min="1536" max="1536" width="11.28515625" style="5" customWidth="1"/>
    <col min="1537" max="1537" width="67.7109375" style="5" customWidth="1"/>
    <col min="1538" max="1538" width="3.28515625" style="5" customWidth="1"/>
    <col min="1539" max="1551" width="10.7109375" style="5" customWidth="1"/>
    <col min="1552" max="1552" width="7.28515625" style="5" customWidth="1"/>
    <col min="1553" max="1791" width="9.140625" style="5"/>
    <col min="1792" max="1792" width="11.28515625" style="5" customWidth="1"/>
    <col min="1793" max="1793" width="67.7109375" style="5" customWidth="1"/>
    <col min="1794" max="1794" width="3.28515625" style="5" customWidth="1"/>
    <col min="1795" max="1807" width="10.7109375" style="5" customWidth="1"/>
    <col min="1808" max="1808" width="7.28515625" style="5" customWidth="1"/>
    <col min="1809" max="2047" width="9.140625" style="5"/>
    <col min="2048" max="2048" width="11.28515625" style="5" customWidth="1"/>
    <col min="2049" max="2049" width="67.7109375" style="5" customWidth="1"/>
    <col min="2050" max="2050" width="3.28515625" style="5" customWidth="1"/>
    <col min="2051" max="2063" width="10.7109375" style="5" customWidth="1"/>
    <col min="2064" max="2064" width="7.28515625" style="5" customWidth="1"/>
    <col min="2065" max="2303" width="9.140625" style="5"/>
    <col min="2304" max="2304" width="11.28515625" style="5" customWidth="1"/>
    <col min="2305" max="2305" width="67.7109375" style="5" customWidth="1"/>
    <col min="2306" max="2306" width="3.28515625" style="5" customWidth="1"/>
    <col min="2307" max="2319" width="10.7109375" style="5" customWidth="1"/>
    <col min="2320" max="2320" width="7.28515625" style="5" customWidth="1"/>
    <col min="2321" max="2559" width="9.140625" style="5"/>
    <col min="2560" max="2560" width="11.28515625" style="5" customWidth="1"/>
    <col min="2561" max="2561" width="67.7109375" style="5" customWidth="1"/>
    <col min="2562" max="2562" width="3.28515625" style="5" customWidth="1"/>
    <col min="2563" max="2575" width="10.7109375" style="5" customWidth="1"/>
    <col min="2576" max="2576" width="7.28515625" style="5" customWidth="1"/>
    <col min="2577" max="2815" width="9.140625" style="5"/>
    <col min="2816" max="2816" width="11.28515625" style="5" customWidth="1"/>
    <col min="2817" max="2817" width="67.7109375" style="5" customWidth="1"/>
    <col min="2818" max="2818" width="3.28515625" style="5" customWidth="1"/>
    <col min="2819" max="2831" width="10.7109375" style="5" customWidth="1"/>
    <col min="2832" max="2832" width="7.28515625" style="5" customWidth="1"/>
    <col min="2833" max="3071" width="9.140625" style="5"/>
    <col min="3072" max="3072" width="11.28515625" style="5" customWidth="1"/>
    <col min="3073" max="3073" width="67.7109375" style="5" customWidth="1"/>
    <col min="3074" max="3074" width="3.28515625" style="5" customWidth="1"/>
    <col min="3075" max="3087" width="10.7109375" style="5" customWidth="1"/>
    <col min="3088" max="3088" width="7.28515625" style="5" customWidth="1"/>
    <col min="3089" max="3327" width="9.140625" style="5"/>
    <col min="3328" max="3328" width="11.28515625" style="5" customWidth="1"/>
    <col min="3329" max="3329" width="67.7109375" style="5" customWidth="1"/>
    <col min="3330" max="3330" width="3.28515625" style="5" customWidth="1"/>
    <col min="3331" max="3343" width="10.7109375" style="5" customWidth="1"/>
    <col min="3344" max="3344" width="7.28515625" style="5" customWidth="1"/>
    <col min="3345" max="3583" width="9.140625" style="5"/>
    <col min="3584" max="3584" width="11.28515625" style="5" customWidth="1"/>
    <col min="3585" max="3585" width="67.7109375" style="5" customWidth="1"/>
    <col min="3586" max="3586" width="3.28515625" style="5" customWidth="1"/>
    <col min="3587" max="3599" width="10.7109375" style="5" customWidth="1"/>
    <col min="3600" max="3600" width="7.28515625" style="5" customWidth="1"/>
    <col min="3601" max="3839" width="9.140625" style="5"/>
    <col min="3840" max="3840" width="11.28515625" style="5" customWidth="1"/>
    <col min="3841" max="3841" width="67.7109375" style="5" customWidth="1"/>
    <col min="3842" max="3842" width="3.28515625" style="5" customWidth="1"/>
    <col min="3843" max="3855" width="10.7109375" style="5" customWidth="1"/>
    <col min="3856" max="3856" width="7.28515625" style="5" customWidth="1"/>
    <col min="3857" max="4095" width="9.140625" style="5"/>
    <col min="4096" max="4096" width="11.28515625" style="5" customWidth="1"/>
    <col min="4097" max="4097" width="67.7109375" style="5" customWidth="1"/>
    <col min="4098" max="4098" width="3.28515625" style="5" customWidth="1"/>
    <col min="4099" max="4111" width="10.7109375" style="5" customWidth="1"/>
    <col min="4112" max="4112" width="7.28515625" style="5" customWidth="1"/>
    <col min="4113" max="4351" width="9.140625" style="5"/>
    <col min="4352" max="4352" width="11.28515625" style="5" customWidth="1"/>
    <col min="4353" max="4353" width="67.7109375" style="5" customWidth="1"/>
    <col min="4354" max="4354" width="3.28515625" style="5" customWidth="1"/>
    <col min="4355" max="4367" width="10.7109375" style="5" customWidth="1"/>
    <col min="4368" max="4368" width="7.28515625" style="5" customWidth="1"/>
    <col min="4369" max="4607" width="9.140625" style="5"/>
    <col min="4608" max="4608" width="11.28515625" style="5" customWidth="1"/>
    <col min="4609" max="4609" width="67.7109375" style="5" customWidth="1"/>
    <col min="4610" max="4610" width="3.28515625" style="5" customWidth="1"/>
    <col min="4611" max="4623" width="10.7109375" style="5" customWidth="1"/>
    <col min="4624" max="4624" width="7.28515625" style="5" customWidth="1"/>
    <col min="4625" max="4863" width="9.140625" style="5"/>
    <col min="4864" max="4864" width="11.28515625" style="5" customWidth="1"/>
    <col min="4865" max="4865" width="67.7109375" style="5" customWidth="1"/>
    <col min="4866" max="4866" width="3.28515625" style="5" customWidth="1"/>
    <col min="4867" max="4879" width="10.7109375" style="5" customWidth="1"/>
    <col min="4880" max="4880" width="7.28515625" style="5" customWidth="1"/>
    <col min="4881" max="5119" width="9.140625" style="5"/>
    <col min="5120" max="5120" width="11.28515625" style="5" customWidth="1"/>
    <col min="5121" max="5121" width="67.7109375" style="5" customWidth="1"/>
    <col min="5122" max="5122" width="3.28515625" style="5" customWidth="1"/>
    <col min="5123" max="5135" width="10.7109375" style="5" customWidth="1"/>
    <col min="5136" max="5136" width="7.28515625" style="5" customWidth="1"/>
    <col min="5137" max="5375" width="9.140625" style="5"/>
    <col min="5376" max="5376" width="11.28515625" style="5" customWidth="1"/>
    <col min="5377" max="5377" width="67.7109375" style="5" customWidth="1"/>
    <col min="5378" max="5378" width="3.28515625" style="5" customWidth="1"/>
    <col min="5379" max="5391" width="10.7109375" style="5" customWidth="1"/>
    <col min="5392" max="5392" width="7.28515625" style="5" customWidth="1"/>
    <col min="5393" max="5631" width="9.140625" style="5"/>
    <col min="5632" max="5632" width="11.28515625" style="5" customWidth="1"/>
    <col min="5633" max="5633" width="67.7109375" style="5" customWidth="1"/>
    <col min="5634" max="5634" width="3.28515625" style="5" customWidth="1"/>
    <col min="5635" max="5647" width="10.7109375" style="5" customWidth="1"/>
    <col min="5648" max="5648" width="7.28515625" style="5" customWidth="1"/>
    <col min="5649" max="5887" width="9.140625" style="5"/>
    <col min="5888" max="5888" width="11.28515625" style="5" customWidth="1"/>
    <col min="5889" max="5889" width="67.7109375" style="5" customWidth="1"/>
    <col min="5890" max="5890" width="3.28515625" style="5" customWidth="1"/>
    <col min="5891" max="5903" width="10.7109375" style="5" customWidth="1"/>
    <col min="5904" max="5904" width="7.28515625" style="5" customWidth="1"/>
    <col min="5905" max="6143" width="9.140625" style="5"/>
    <col min="6144" max="6144" width="11.28515625" style="5" customWidth="1"/>
    <col min="6145" max="6145" width="67.7109375" style="5" customWidth="1"/>
    <col min="6146" max="6146" width="3.28515625" style="5" customWidth="1"/>
    <col min="6147" max="6159" width="10.7109375" style="5" customWidth="1"/>
    <col min="6160" max="6160" width="7.28515625" style="5" customWidth="1"/>
    <col min="6161" max="6399" width="9.140625" style="5"/>
    <col min="6400" max="6400" width="11.28515625" style="5" customWidth="1"/>
    <col min="6401" max="6401" width="67.7109375" style="5" customWidth="1"/>
    <col min="6402" max="6402" width="3.28515625" style="5" customWidth="1"/>
    <col min="6403" max="6415" width="10.7109375" style="5" customWidth="1"/>
    <col min="6416" max="6416" width="7.28515625" style="5" customWidth="1"/>
    <col min="6417" max="6655" width="9.140625" style="5"/>
    <col min="6656" max="6656" width="11.28515625" style="5" customWidth="1"/>
    <col min="6657" max="6657" width="67.7109375" style="5" customWidth="1"/>
    <col min="6658" max="6658" width="3.28515625" style="5" customWidth="1"/>
    <col min="6659" max="6671" width="10.7109375" style="5" customWidth="1"/>
    <col min="6672" max="6672" width="7.28515625" style="5" customWidth="1"/>
    <col min="6673" max="6911" width="9.140625" style="5"/>
    <col min="6912" max="6912" width="11.28515625" style="5" customWidth="1"/>
    <col min="6913" max="6913" width="67.7109375" style="5" customWidth="1"/>
    <col min="6914" max="6914" width="3.28515625" style="5" customWidth="1"/>
    <col min="6915" max="6927" width="10.7109375" style="5" customWidth="1"/>
    <col min="6928" max="6928" width="7.28515625" style="5" customWidth="1"/>
    <col min="6929" max="7167" width="9.140625" style="5"/>
    <col min="7168" max="7168" width="11.28515625" style="5" customWidth="1"/>
    <col min="7169" max="7169" width="67.7109375" style="5" customWidth="1"/>
    <col min="7170" max="7170" width="3.28515625" style="5" customWidth="1"/>
    <col min="7171" max="7183" width="10.7109375" style="5" customWidth="1"/>
    <col min="7184" max="7184" width="7.28515625" style="5" customWidth="1"/>
    <col min="7185" max="7423" width="9.140625" style="5"/>
    <col min="7424" max="7424" width="11.28515625" style="5" customWidth="1"/>
    <col min="7425" max="7425" width="67.7109375" style="5" customWidth="1"/>
    <col min="7426" max="7426" width="3.28515625" style="5" customWidth="1"/>
    <col min="7427" max="7439" width="10.7109375" style="5" customWidth="1"/>
    <col min="7440" max="7440" width="7.28515625" style="5" customWidth="1"/>
    <col min="7441" max="7679" width="9.140625" style="5"/>
    <col min="7680" max="7680" width="11.28515625" style="5" customWidth="1"/>
    <col min="7681" max="7681" width="67.7109375" style="5" customWidth="1"/>
    <col min="7682" max="7682" width="3.28515625" style="5" customWidth="1"/>
    <col min="7683" max="7695" width="10.7109375" style="5" customWidth="1"/>
    <col min="7696" max="7696" width="7.28515625" style="5" customWidth="1"/>
    <col min="7697" max="7935" width="9.140625" style="5"/>
    <col min="7936" max="7936" width="11.28515625" style="5" customWidth="1"/>
    <col min="7937" max="7937" width="67.7109375" style="5" customWidth="1"/>
    <col min="7938" max="7938" width="3.28515625" style="5" customWidth="1"/>
    <col min="7939" max="7951" width="10.7109375" style="5" customWidth="1"/>
    <col min="7952" max="7952" width="7.28515625" style="5" customWidth="1"/>
    <col min="7953" max="8191" width="9.140625" style="5"/>
    <col min="8192" max="8192" width="11.28515625" style="5" customWidth="1"/>
    <col min="8193" max="8193" width="67.7109375" style="5" customWidth="1"/>
    <col min="8194" max="8194" width="3.28515625" style="5" customWidth="1"/>
    <col min="8195" max="8207" width="10.7109375" style="5" customWidth="1"/>
    <col min="8208" max="8208" width="7.28515625" style="5" customWidth="1"/>
    <col min="8209" max="8447" width="9.140625" style="5"/>
    <col min="8448" max="8448" width="11.28515625" style="5" customWidth="1"/>
    <col min="8449" max="8449" width="67.7109375" style="5" customWidth="1"/>
    <col min="8450" max="8450" width="3.28515625" style="5" customWidth="1"/>
    <col min="8451" max="8463" width="10.7109375" style="5" customWidth="1"/>
    <col min="8464" max="8464" width="7.28515625" style="5" customWidth="1"/>
    <col min="8465" max="8703" width="9.140625" style="5"/>
    <col min="8704" max="8704" width="11.28515625" style="5" customWidth="1"/>
    <col min="8705" max="8705" width="67.7109375" style="5" customWidth="1"/>
    <col min="8706" max="8706" width="3.28515625" style="5" customWidth="1"/>
    <col min="8707" max="8719" width="10.7109375" style="5" customWidth="1"/>
    <col min="8720" max="8720" width="7.28515625" style="5" customWidth="1"/>
    <col min="8721" max="8959" width="9.140625" style="5"/>
    <col min="8960" max="8960" width="11.28515625" style="5" customWidth="1"/>
    <col min="8961" max="8961" width="67.7109375" style="5" customWidth="1"/>
    <col min="8962" max="8962" width="3.28515625" style="5" customWidth="1"/>
    <col min="8963" max="8975" width="10.7109375" style="5" customWidth="1"/>
    <col min="8976" max="8976" width="7.28515625" style="5" customWidth="1"/>
    <col min="8977" max="9215" width="9.140625" style="5"/>
    <col min="9216" max="9216" width="11.28515625" style="5" customWidth="1"/>
    <col min="9217" max="9217" width="67.7109375" style="5" customWidth="1"/>
    <col min="9218" max="9218" width="3.28515625" style="5" customWidth="1"/>
    <col min="9219" max="9231" width="10.7109375" style="5" customWidth="1"/>
    <col min="9232" max="9232" width="7.28515625" style="5" customWidth="1"/>
    <col min="9233" max="9471" width="9.140625" style="5"/>
    <col min="9472" max="9472" width="11.28515625" style="5" customWidth="1"/>
    <col min="9473" max="9473" width="67.7109375" style="5" customWidth="1"/>
    <col min="9474" max="9474" width="3.28515625" style="5" customWidth="1"/>
    <col min="9475" max="9487" width="10.7109375" style="5" customWidth="1"/>
    <col min="9488" max="9488" width="7.28515625" style="5" customWidth="1"/>
    <col min="9489" max="9727" width="9.140625" style="5"/>
    <col min="9728" max="9728" width="11.28515625" style="5" customWidth="1"/>
    <col min="9729" max="9729" width="67.7109375" style="5" customWidth="1"/>
    <col min="9730" max="9730" width="3.28515625" style="5" customWidth="1"/>
    <col min="9731" max="9743" width="10.7109375" style="5" customWidth="1"/>
    <col min="9744" max="9744" width="7.28515625" style="5" customWidth="1"/>
    <col min="9745" max="9983" width="9.140625" style="5"/>
    <col min="9984" max="9984" width="11.28515625" style="5" customWidth="1"/>
    <col min="9985" max="9985" width="67.7109375" style="5" customWidth="1"/>
    <col min="9986" max="9986" width="3.28515625" style="5" customWidth="1"/>
    <col min="9987" max="9999" width="10.7109375" style="5" customWidth="1"/>
    <col min="10000" max="10000" width="7.28515625" style="5" customWidth="1"/>
    <col min="10001" max="10239" width="9.140625" style="5"/>
    <col min="10240" max="10240" width="11.28515625" style="5" customWidth="1"/>
    <col min="10241" max="10241" width="67.7109375" style="5" customWidth="1"/>
    <col min="10242" max="10242" width="3.28515625" style="5" customWidth="1"/>
    <col min="10243" max="10255" width="10.7109375" style="5" customWidth="1"/>
    <col min="10256" max="10256" width="7.28515625" style="5" customWidth="1"/>
    <col min="10257" max="10495" width="9.140625" style="5"/>
    <col min="10496" max="10496" width="11.28515625" style="5" customWidth="1"/>
    <col min="10497" max="10497" width="67.7109375" style="5" customWidth="1"/>
    <col min="10498" max="10498" width="3.28515625" style="5" customWidth="1"/>
    <col min="10499" max="10511" width="10.7109375" style="5" customWidth="1"/>
    <col min="10512" max="10512" width="7.28515625" style="5" customWidth="1"/>
    <col min="10513" max="10751" width="9.140625" style="5"/>
    <col min="10752" max="10752" width="11.28515625" style="5" customWidth="1"/>
    <col min="10753" max="10753" width="67.7109375" style="5" customWidth="1"/>
    <col min="10754" max="10754" width="3.28515625" style="5" customWidth="1"/>
    <col min="10755" max="10767" width="10.7109375" style="5" customWidth="1"/>
    <col min="10768" max="10768" width="7.28515625" style="5" customWidth="1"/>
    <col min="10769" max="11007" width="9.140625" style="5"/>
    <col min="11008" max="11008" width="11.28515625" style="5" customWidth="1"/>
    <col min="11009" max="11009" width="67.7109375" style="5" customWidth="1"/>
    <col min="11010" max="11010" width="3.28515625" style="5" customWidth="1"/>
    <col min="11011" max="11023" width="10.7109375" style="5" customWidth="1"/>
    <col min="11024" max="11024" width="7.28515625" style="5" customWidth="1"/>
    <col min="11025" max="11263" width="9.140625" style="5"/>
    <col min="11264" max="11264" width="11.28515625" style="5" customWidth="1"/>
    <col min="11265" max="11265" width="67.7109375" style="5" customWidth="1"/>
    <col min="11266" max="11266" width="3.28515625" style="5" customWidth="1"/>
    <col min="11267" max="11279" width="10.7109375" style="5" customWidth="1"/>
    <col min="11280" max="11280" width="7.28515625" style="5" customWidth="1"/>
    <col min="11281" max="11519" width="9.140625" style="5"/>
    <col min="11520" max="11520" width="11.28515625" style="5" customWidth="1"/>
    <col min="11521" max="11521" width="67.7109375" style="5" customWidth="1"/>
    <col min="11522" max="11522" width="3.28515625" style="5" customWidth="1"/>
    <col min="11523" max="11535" width="10.7109375" style="5" customWidth="1"/>
    <col min="11536" max="11536" width="7.28515625" style="5" customWidth="1"/>
    <col min="11537" max="11775" width="9.140625" style="5"/>
    <col min="11776" max="11776" width="11.28515625" style="5" customWidth="1"/>
    <col min="11777" max="11777" width="67.7109375" style="5" customWidth="1"/>
    <col min="11778" max="11778" width="3.28515625" style="5" customWidth="1"/>
    <col min="11779" max="11791" width="10.7109375" style="5" customWidth="1"/>
    <col min="11792" max="11792" width="7.28515625" style="5" customWidth="1"/>
    <col min="11793" max="12031" width="9.140625" style="5"/>
    <col min="12032" max="12032" width="11.28515625" style="5" customWidth="1"/>
    <col min="12033" max="12033" width="67.7109375" style="5" customWidth="1"/>
    <col min="12034" max="12034" width="3.28515625" style="5" customWidth="1"/>
    <col min="12035" max="12047" width="10.7109375" style="5" customWidth="1"/>
    <col min="12048" max="12048" width="7.28515625" style="5" customWidth="1"/>
    <col min="12049" max="12287" width="9.140625" style="5"/>
    <col min="12288" max="12288" width="11.28515625" style="5" customWidth="1"/>
    <col min="12289" max="12289" width="67.7109375" style="5" customWidth="1"/>
    <col min="12290" max="12290" width="3.28515625" style="5" customWidth="1"/>
    <col min="12291" max="12303" width="10.7109375" style="5" customWidth="1"/>
    <col min="12304" max="12304" width="7.28515625" style="5" customWidth="1"/>
    <col min="12305" max="12543" width="9.140625" style="5"/>
    <col min="12544" max="12544" width="11.28515625" style="5" customWidth="1"/>
    <col min="12545" max="12545" width="67.7109375" style="5" customWidth="1"/>
    <col min="12546" max="12546" width="3.28515625" style="5" customWidth="1"/>
    <col min="12547" max="12559" width="10.7109375" style="5" customWidth="1"/>
    <col min="12560" max="12560" width="7.28515625" style="5" customWidth="1"/>
    <col min="12561" max="12799" width="9.140625" style="5"/>
    <col min="12800" max="12800" width="11.28515625" style="5" customWidth="1"/>
    <col min="12801" max="12801" width="67.7109375" style="5" customWidth="1"/>
    <col min="12802" max="12802" width="3.28515625" style="5" customWidth="1"/>
    <col min="12803" max="12815" width="10.7109375" style="5" customWidth="1"/>
    <col min="12816" max="12816" width="7.28515625" style="5" customWidth="1"/>
    <col min="12817" max="13055" width="9.140625" style="5"/>
    <col min="13056" max="13056" width="11.28515625" style="5" customWidth="1"/>
    <col min="13057" max="13057" width="67.7109375" style="5" customWidth="1"/>
    <col min="13058" max="13058" width="3.28515625" style="5" customWidth="1"/>
    <col min="13059" max="13071" width="10.7109375" style="5" customWidth="1"/>
    <col min="13072" max="13072" width="7.28515625" style="5" customWidth="1"/>
    <col min="13073" max="13311" width="9.140625" style="5"/>
    <col min="13312" max="13312" width="11.28515625" style="5" customWidth="1"/>
    <col min="13313" max="13313" width="67.7109375" style="5" customWidth="1"/>
    <col min="13314" max="13314" width="3.28515625" style="5" customWidth="1"/>
    <col min="13315" max="13327" width="10.7109375" style="5" customWidth="1"/>
    <col min="13328" max="13328" width="7.28515625" style="5" customWidth="1"/>
    <col min="13329" max="13567" width="9.140625" style="5"/>
    <col min="13568" max="13568" width="11.28515625" style="5" customWidth="1"/>
    <col min="13569" max="13569" width="67.7109375" style="5" customWidth="1"/>
    <col min="13570" max="13570" width="3.28515625" style="5" customWidth="1"/>
    <col min="13571" max="13583" width="10.7109375" style="5" customWidth="1"/>
    <col min="13584" max="13584" width="7.28515625" style="5" customWidth="1"/>
    <col min="13585" max="13823" width="9.140625" style="5"/>
    <col min="13824" max="13824" width="11.28515625" style="5" customWidth="1"/>
    <col min="13825" max="13825" width="67.7109375" style="5" customWidth="1"/>
    <col min="13826" max="13826" width="3.28515625" style="5" customWidth="1"/>
    <col min="13827" max="13839" width="10.7109375" style="5" customWidth="1"/>
    <col min="13840" max="13840" width="7.28515625" style="5" customWidth="1"/>
    <col min="13841" max="14079" width="9.140625" style="5"/>
    <col min="14080" max="14080" width="11.28515625" style="5" customWidth="1"/>
    <col min="14081" max="14081" width="67.7109375" style="5" customWidth="1"/>
    <col min="14082" max="14082" width="3.28515625" style="5" customWidth="1"/>
    <col min="14083" max="14095" width="10.7109375" style="5" customWidth="1"/>
    <col min="14096" max="14096" width="7.28515625" style="5" customWidth="1"/>
    <col min="14097" max="14335" width="9.140625" style="5"/>
    <col min="14336" max="14336" width="11.28515625" style="5" customWidth="1"/>
    <col min="14337" max="14337" width="67.7109375" style="5" customWidth="1"/>
    <col min="14338" max="14338" width="3.28515625" style="5" customWidth="1"/>
    <col min="14339" max="14351" width="10.7109375" style="5" customWidth="1"/>
    <col min="14352" max="14352" width="7.28515625" style="5" customWidth="1"/>
    <col min="14353" max="14591" width="9.140625" style="5"/>
    <col min="14592" max="14592" width="11.28515625" style="5" customWidth="1"/>
    <col min="14593" max="14593" width="67.7109375" style="5" customWidth="1"/>
    <col min="14594" max="14594" width="3.28515625" style="5" customWidth="1"/>
    <col min="14595" max="14607" width="10.7109375" style="5" customWidth="1"/>
    <col min="14608" max="14608" width="7.28515625" style="5" customWidth="1"/>
    <col min="14609" max="14847" width="9.140625" style="5"/>
    <col min="14848" max="14848" width="11.28515625" style="5" customWidth="1"/>
    <col min="14849" max="14849" width="67.7109375" style="5" customWidth="1"/>
    <col min="14850" max="14850" width="3.28515625" style="5" customWidth="1"/>
    <col min="14851" max="14863" width="10.7109375" style="5" customWidth="1"/>
    <col min="14864" max="14864" width="7.28515625" style="5" customWidth="1"/>
    <col min="14865" max="15103" width="9.140625" style="5"/>
    <col min="15104" max="15104" width="11.28515625" style="5" customWidth="1"/>
    <col min="15105" max="15105" width="67.7109375" style="5" customWidth="1"/>
    <col min="15106" max="15106" width="3.28515625" style="5" customWidth="1"/>
    <col min="15107" max="15119" width="10.7109375" style="5" customWidth="1"/>
    <col min="15120" max="15120" width="7.28515625" style="5" customWidth="1"/>
    <col min="15121" max="15359" width="9.140625" style="5"/>
    <col min="15360" max="15360" width="11.28515625" style="5" customWidth="1"/>
    <col min="15361" max="15361" width="67.7109375" style="5" customWidth="1"/>
    <col min="15362" max="15362" width="3.28515625" style="5" customWidth="1"/>
    <col min="15363" max="15375" width="10.7109375" style="5" customWidth="1"/>
    <col min="15376" max="15376" width="7.28515625" style="5" customWidth="1"/>
    <col min="15377" max="15615" width="9.140625" style="5"/>
    <col min="15616" max="15616" width="11.28515625" style="5" customWidth="1"/>
    <col min="15617" max="15617" width="67.7109375" style="5" customWidth="1"/>
    <col min="15618" max="15618" width="3.28515625" style="5" customWidth="1"/>
    <col min="15619" max="15631" width="10.7109375" style="5" customWidth="1"/>
    <col min="15632" max="15632" width="7.28515625" style="5" customWidth="1"/>
    <col min="15633" max="15871" width="9.140625" style="5"/>
    <col min="15872" max="15872" width="11.28515625" style="5" customWidth="1"/>
    <col min="15873" max="15873" width="67.7109375" style="5" customWidth="1"/>
    <col min="15874" max="15874" width="3.28515625" style="5" customWidth="1"/>
    <col min="15875" max="15887" width="10.7109375" style="5" customWidth="1"/>
    <col min="15888" max="15888" width="7.28515625" style="5" customWidth="1"/>
    <col min="15889" max="16127" width="9.140625" style="5"/>
    <col min="16128" max="16128" width="11.28515625" style="5" customWidth="1"/>
    <col min="16129" max="16129" width="67.7109375" style="5" customWidth="1"/>
    <col min="16130" max="16130" width="3.28515625" style="5" customWidth="1"/>
    <col min="16131" max="16143" width="10.7109375" style="5" customWidth="1"/>
    <col min="16144" max="16144" width="7.28515625" style="5" customWidth="1"/>
    <col min="16145" max="16384" width="9.140625" style="5"/>
  </cols>
  <sheetData>
    <row r="1" spans="1:18" ht="13.5" thickBot="1" x14ac:dyDescent="0.25">
      <c r="A1" s="94" t="s">
        <v>48</v>
      </c>
      <c r="B1" s="91">
        <v>3</v>
      </c>
      <c r="C1" s="22"/>
      <c r="D1" s="23"/>
      <c r="E1" s="206">
        <v>1</v>
      </c>
      <c r="F1" s="206">
        <v>2</v>
      </c>
      <c r="G1" s="206">
        <v>3</v>
      </c>
      <c r="H1" s="206">
        <v>4</v>
      </c>
      <c r="I1" s="206">
        <v>5</v>
      </c>
      <c r="J1" s="206">
        <v>6</v>
      </c>
      <c r="K1" s="206">
        <v>7</v>
      </c>
      <c r="L1" s="206">
        <v>8</v>
      </c>
      <c r="M1" s="206">
        <v>9</v>
      </c>
      <c r="N1" s="206">
        <v>10</v>
      </c>
      <c r="O1" s="206">
        <v>11</v>
      </c>
      <c r="P1" s="206">
        <v>12</v>
      </c>
    </row>
    <row r="2" spans="1:18" ht="13.5" thickTop="1" x14ac:dyDescent="0.2">
      <c r="A2" s="84" t="str">
        <f>CONCATENATE($B$1,"|",B2)</f>
        <v>3|1</v>
      </c>
      <c r="B2" s="88">
        <v>1</v>
      </c>
      <c r="C2" s="28" t="s">
        <v>79</v>
      </c>
      <c r="D2" s="29">
        <v>1</v>
      </c>
      <c r="E2" s="95">
        <v>50</v>
      </c>
      <c r="F2" s="95">
        <v>50</v>
      </c>
      <c r="G2" s="95"/>
      <c r="H2" s="95"/>
      <c r="I2" s="95"/>
      <c r="J2" s="96"/>
      <c r="K2" s="96"/>
      <c r="L2" s="96"/>
      <c r="M2" s="96"/>
      <c r="N2" s="96"/>
      <c r="O2" s="96"/>
      <c r="P2" s="96"/>
      <c r="R2" s="5">
        <f t="shared" ref="R2:R13" si="0">SUM(E2:P2)</f>
        <v>100</v>
      </c>
    </row>
    <row r="3" spans="1:18" x14ac:dyDescent="0.2">
      <c r="A3" s="87" t="str">
        <f t="shared" ref="A3:A13" si="1">CONCATENATE($B$1,"|",B3)</f>
        <v>3|2</v>
      </c>
      <c r="B3" s="85" t="s">
        <v>4</v>
      </c>
      <c r="C3" s="28" t="s">
        <v>80</v>
      </c>
      <c r="D3" s="29">
        <v>2</v>
      </c>
      <c r="E3" s="95">
        <v>40</v>
      </c>
      <c r="F3" s="95">
        <v>50</v>
      </c>
      <c r="G3" s="95">
        <v>10</v>
      </c>
      <c r="H3" s="95"/>
      <c r="I3" s="95"/>
      <c r="J3" s="97"/>
      <c r="K3" s="97"/>
      <c r="L3" s="97"/>
      <c r="M3" s="97"/>
      <c r="N3" s="97"/>
      <c r="O3" s="97"/>
      <c r="P3" s="97"/>
      <c r="R3" s="5">
        <f t="shared" si="0"/>
        <v>100</v>
      </c>
    </row>
    <row r="4" spans="1:18" x14ac:dyDescent="0.2">
      <c r="A4" s="87" t="str">
        <f t="shared" si="1"/>
        <v>3|3</v>
      </c>
      <c r="B4" s="85" t="s">
        <v>5</v>
      </c>
      <c r="C4" s="28" t="s">
        <v>81</v>
      </c>
      <c r="D4" s="29">
        <v>3</v>
      </c>
      <c r="E4" s="98">
        <v>60</v>
      </c>
      <c r="F4" s="98">
        <v>40</v>
      </c>
      <c r="G4" s="98"/>
      <c r="H4" s="98"/>
      <c r="I4" s="98"/>
      <c r="J4" s="97"/>
      <c r="K4" s="97"/>
      <c r="L4" s="97"/>
      <c r="M4" s="97"/>
      <c r="N4" s="97"/>
      <c r="O4" s="97"/>
      <c r="P4" s="97"/>
      <c r="R4" s="5">
        <f t="shared" si="0"/>
        <v>100</v>
      </c>
    </row>
    <row r="5" spans="1:18" x14ac:dyDescent="0.2">
      <c r="A5" s="87" t="str">
        <f t="shared" si="1"/>
        <v>3|4</v>
      </c>
      <c r="B5" s="85" t="s">
        <v>6</v>
      </c>
      <c r="C5" s="28" t="s">
        <v>82</v>
      </c>
      <c r="D5" s="29">
        <v>4</v>
      </c>
      <c r="E5" s="98">
        <v>20</v>
      </c>
      <c r="F5" s="98">
        <v>50</v>
      </c>
      <c r="G5" s="98">
        <v>30</v>
      </c>
      <c r="H5" s="98"/>
      <c r="I5" s="98"/>
      <c r="J5" s="97"/>
      <c r="K5" s="97"/>
      <c r="L5" s="97"/>
      <c r="M5" s="97"/>
      <c r="N5" s="97"/>
      <c r="O5" s="97"/>
      <c r="P5" s="97"/>
      <c r="R5" s="5">
        <f t="shared" si="0"/>
        <v>100</v>
      </c>
    </row>
    <row r="6" spans="1:18" x14ac:dyDescent="0.2">
      <c r="A6" s="87" t="str">
        <f t="shared" si="1"/>
        <v>3|5</v>
      </c>
      <c r="B6" s="85" t="s">
        <v>7</v>
      </c>
      <c r="C6" s="28" t="s">
        <v>83</v>
      </c>
      <c r="D6" s="29">
        <v>5</v>
      </c>
      <c r="E6" s="98">
        <v>10</v>
      </c>
      <c r="F6" s="98">
        <v>50</v>
      </c>
      <c r="G6" s="98">
        <v>40</v>
      </c>
      <c r="H6" s="98"/>
      <c r="I6" s="98"/>
      <c r="J6" s="97"/>
      <c r="K6" s="97"/>
      <c r="L6" s="97"/>
      <c r="M6" s="97"/>
      <c r="N6" s="97"/>
      <c r="O6" s="97"/>
      <c r="P6" s="97"/>
      <c r="R6" s="5">
        <f t="shared" si="0"/>
        <v>100</v>
      </c>
    </row>
    <row r="7" spans="1:18" x14ac:dyDescent="0.2">
      <c r="A7" s="87" t="str">
        <f t="shared" si="1"/>
        <v>3|6</v>
      </c>
      <c r="B7" s="85" t="s">
        <v>8</v>
      </c>
      <c r="C7" s="28" t="s">
        <v>84</v>
      </c>
      <c r="D7" s="29"/>
      <c r="E7" s="98"/>
      <c r="F7" s="98">
        <v>30</v>
      </c>
      <c r="G7" s="98">
        <v>70</v>
      </c>
      <c r="H7" s="98"/>
      <c r="I7" s="98"/>
      <c r="J7" s="97"/>
      <c r="K7" s="97"/>
      <c r="L7" s="97"/>
      <c r="M7" s="97"/>
      <c r="N7" s="97"/>
      <c r="O7" s="97"/>
      <c r="P7" s="97"/>
      <c r="R7" s="5">
        <f t="shared" si="0"/>
        <v>100</v>
      </c>
    </row>
    <row r="8" spans="1:18" x14ac:dyDescent="0.2">
      <c r="A8" s="87" t="str">
        <f t="shared" si="1"/>
        <v>3|7</v>
      </c>
      <c r="B8" s="85" t="s">
        <v>9</v>
      </c>
      <c r="C8" s="28" t="s">
        <v>85</v>
      </c>
      <c r="D8" s="29">
        <v>3</v>
      </c>
      <c r="E8" s="98"/>
      <c r="F8" s="98">
        <v>40</v>
      </c>
      <c r="G8" s="98">
        <v>60</v>
      </c>
      <c r="H8" s="98"/>
      <c r="I8" s="98"/>
      <c r="J8" s="97"/>
      <c r="K8" s="97"/>
      <c r="L8" s="97"/>
      <c r="M8" s="97"/>
      <c r="N8" s="97"/>
      <c r="O8" s="97"/>
      <c r="P8" s="97"/>
      <c r="R8" s="5">
        <f t="shared" si="0"/>
        <v>100</v>
      </c>
    </row>
    <row r="9" spans="1:18" x14ac:dyDescent="0.2">
      <c r="A9" s="87" t="str">
        <f t="shared" si="1"/>
        <v>3|8</v>
      </c>
      <c r="B9" s="85" t="s">
        <v>10</v>
      </c>
      <c r="C9" s="28" t="s">
        <v>86</v>
      </c>
      <c r="D9" s="29">
        <v>5</v>
      </c>
      <c r="E9" s="98">
        <v>10</v>
      </c>
      <c r="F9" s="98">
        <v>50</v>
      </c>
      <c r="G9" s="98">
        <v>40</v>
      </c>
      <c r="H9" s="98"/>
      <c r="I9" s="98"/>
      <c r="J9" s="97"/>
      <c r="K9" s="97"/>
      <c r="L9" s="97"/>
      <c r="M9" s="97"/>
      <c r="N9" s="97"/>
      <c r="O9" s="97"/>
      <c r="P9" s="97"/>
      <c r="R9" s="5">
        <f t="shared" si="0"/>
        <v>100</v>
      </c>
    </row>
    <row r="10" spans="1:18" x14ac:dyDescent="0.2">
      <c r="A10" s="87" t="str">
        <f t="shared" si="1"/>
        <v>3|9</v>
      </c>
      <c r="B10" s="85" t="s">
        <v>11</v>
      </c>
      <c r="C10" s="28" t="s">
        <v>87</v>
      </c>
      <c r="D10" s="29"/>
      <c r="E10" s="98">
        <v>20</v>
      </c>
      <c r="F10" s="98">
        <v>50</v>
      </c>
      <c r="G10" s="98">
        <v>30</v>
      </c>
      <c r="H10" s="98"/>
      <c r="I10" s="98"/>
      <c r="J10" s="97"/>
      <c r="K10" s="97"/>
      <c r="L10" s="97"/>
      <c r="M10" s="97"/>
      <c r="N10" s="97"/>
      <c r="O10" s="97"/>
      <c r="P10" s="97"/>
      <c r="R10" s="5">
        <f t="shared" si="0"/>
        <v>100</v>
      </c>
    </row>
    <row r="11" spans="1:18" x14ac:dyDescent="0.2">
      <c r="A11" s="87" t="str">
        <f t="shared" si="1"/>
        <v>3|10</v>
      </c>
      <c r="B11" s="85" t="s">
        <v>12</v>
      </c>
      <c r="C11" s="28" t="s">
        <v>94</v>
      </c>
      <c r="D11" s="29">
        <v>6</v>
      </c>
      <c r="E11" s="98"/>
      <c r="F11" s="98">
        <v>40</v>
      </c>
      <c r="G11" s="98">
        <v>60</v>
      </c>
      <c r="H11" s="98"/>
      <c r="I11" s="98"/>
      <c r="J11" s="97"/>
      <c r="K11" s="97"/>
      <c r="L11" s="97"/>
      <c r="M11" s="97"/>
      <c r="N11" s="97"/>
      <c r="O11" s="97"/>
      <c r="P11" s="97"/>
      <c r="R11" s="5">
        <f t="shared" si="0"/>
        <v>100</v>
      </c>
    </row>
    <row r="12" spans="1:18" x14ac:dyDescent="0.2">
      <c r="A12" s="87" t="str">
        <f t="shared" si="1"/>
        <v>3|11</v>
      </c>
      <c r="B12" s="85" t="s">
        <v>13</v>
      </c>
      <c r="C12" s="28" t="s">
        <v>88</v>
      </c>
      <c r="D12" s="29">
        <v>6</v>
      </c>
      <c r="E12" s="98">
        <v>20</v>
      </c>
      <c r="F12" s="98">
        <v>40</v>
      </c>
      <c r="G12" s="98">
        <v>40</v>
      </c>
      <c r="H12" s="98"/>
      <c r="I12" s="98"/>
      <c r="J12" s="97"/>
      <c r="K12" s="97"/>
      <c r="L12" s="97"/>
      <c r="M12" s="97"/>
      <c r="N12" s="97"/>
      <c r="O12" s="97"/>
      <c r="P12" s="97"/>
      <c r="R12" s="5">
        <f t="shared" si="0"/>
        <v>100</v>
      </c>
    </row>
    <row r="13" spans="1:18" x14ac:dyDescent="0.2">
      <c r="A13" s="87" t="str">
        <f t="shared" si="1"/>
        <v>3|12</v>
      </c>
      <c r="B13" s="85" t="s">
        <v>89</v>
      </c>
      <c r="C13" s="28" t="s">
        <v>90</v>
      </c>
      <c r="D13" s="29"/>
      <c r="E13" s="98">
        <v>20</v>
      </c>
      <c r="F13" s="98">
        <v>40</v>
      </c>
      <c r="G13" s="98">
        <v>40</v>
      </c>
      <c r="H13" s="98"/>
      <c r="I13" s="98"/>
      <c r="J13" s="97"/>
      <c r="K13" s="97"/>
      <c r="L13" s="97"/>
      <c r="M13" s="97"/>
      <c r="N13" s="97"/>
      <c r="O13" s="97"/>
      <c r="P13" s="97"/>
      <c r="R13" s="5">
        <f t="shared" si="0"/>
        <v>100</v>
      </c>
    </row>
    <row r="15" spans="1:18" ht="13.5" thickBot="1" x14ac:dyDescent="0.25">
      <c r="A15" s="93" t="s">
        <v>48</v>
      </c>
      <c r="B15" s="92">
        <v>4</v>
      </c>
      <c r="C15" s="89"/>
      <c r="D15" s="90"/>
      <c r="E15" s="206">
        <v>1</v>
      </c>
      <c r="F15" s="206">
        <v>2</v>
      </c>
      <c r="G15" s="206">
        <v>3</v>
      </c>
      <c r="H15" s="206">
        <v>4</v>
      </c>
      <c r="I15" s="206">
        <v>5</v>
      </c>
      <c r="J15" s="206">
        <v>6</v>
      </c>
      <c r="K15" s="206">
        <v>7</v>
      </c>
      <c r="L15" s="206">
        <v>8</v>
      </c>
      <c r="M15" s="206">
        <v>9</v>
      </c>
      <c r="N15" s="206">
        <v>10</v>
      </c>
      <c r="O15" s="206">
        <v>11</v>
      </c>
      <c r="P15" s="206">
        <v>12</v>
      </c>
    </row>
    <row r="16" spans="1:18" ht="13.5" thickTop="1" x14ac:dyDescent="0.2">
      <c r="A16" s="84" t="str">
        <f>CONCATENATE($B$15,"|",B16)</f>
        <v>4|1</v>
      </c>
      <c r="B16" s="88">
        <v>1</v>
      </c>
      <c r="C16" s="28" t="s">
        <v>79</v>
      </c>
      <c r="D16" s="29">
        <v>1</v>
      </c>
      <c r="E16" s="95">
        <v>50</v>
      </c>
      <c r="F16" s="95">
        <v>50</v>
      </c>
      <c r="G16" s="95"/>
      <c r="H16" s="95"/>
      <c r="I16" s="95"/>
      <c r="J16" s="96"/>
      <c r="K16" s="96"/>
      <c r="L16" s="96"/>
      <c r="M16" s="96"/>
      <c r="N16" s="96"/>
      <c r="O16" s="96"/>
      <c r="P16" s="96"/>
      <c r="R16" s="5">
        <f t="shared" ref="R16:R27" si="2">SUM(E16:P16)</f>
        <v>100</v>
      </c>
    </row>
    <row r="17" spans="1:18" x14ac:dyDescent="0.2">
      <c r="A17" s="87" t="str">
        <f t="shared" ref="A17:A27" si="3">CONCATENATE($B$15,"|",B17)</f>
        <v>4|2</v>
      </c>
      <c r="B17" s="85" t="s">
        <v>4</v>
      </c>
      <c r="C17" s="28" t="s">
        <v>80</v>
      </c>
      <c r="D17" s="29">
        <v>2</v>
      </c>
      <c r="E17" s="95">
        <v>30</v>
      </c>
      <c r="F17" s="95">
        <v>40</v>
      </c>
      <c r="G17" s="95">
        <v>20</v>
      </c>
      <c r="H17" s="95">
        <v>10</v>
      </c>
      <c r="I17" s="95"/>
      <c r="J17" s="97"/>
      <c r="K17" s="97"/>
      <c r="L17" s="97"/>
      <c r="M17" s="97"/>
      <c r="N17" s="97"/>
      <c r="O17" s="97"/>
      <c r="P17" s="97"/>
      <c r="R17" s="5">
        <f t="shared" si="2"/>
        <v>100</v>
      </c>
    </row>
    <row r="18" spans="1:18" x14ac:dyDescent="0.2">
      <c r="A18" s="87" t="str">
        <f t="shared" si="3"/>
        <v>4|3</v>
      </c>
      <c r="B18" s="85" t="s">
        <v>5</v>
      </c>
      <c r="C18" s="28" t="s">
        <v>81</v>
      </c>
      <c r="D18" s="29">
        <v>3</v>
      </c>
      <c r="E18" s="98">
        <v>50</v>
      </c>
      <c r="F18" s="98">
        <v>40</v>
      </c>
      <c r="G18" s="98">
        <v>10</v>
      </c>
      <c r="H18" s="98"/>
      <c r="I18" s="98"/>
      <c r="J18" s="97"/>
      <c r="K18" s="97"/>
      <c r="L18" s="97"/>
      <c r="M18" s="97"/>
      <c r="N18" s="97"/>
      <c r="O18" s="97"/>
      <c r="P18" s="97"/>
      <c r="R18" s="5">
        <f t="shared" si="2"/>
        <v>100</v>
      </c>
    </row>
    <row r="19" spans="1:18" x14ac:dyDescent="0.2">
      <c r="A19" s="87" t="str">
        <f t="shared" si="3"/>
        <v>4|4</v>
      </c>
      <c r="B19" s="85" t="s">
        <v>6</v>
      </c>
      <c r="C19" s="28" t="s">
        <v>82</v>
      </c>
      <c r="D19" s="29">
        <v>4</v>
      </c>
      <c r="E19" s="98">
        <v>20</v>
      </c>
      <c r="F19" s="98">
        <v>40</v>
      </c>
      <c r="G19" s="98">
        <v>20</v>
      </c>
      <c r="H19" s="98">
        <v>20</v>
      </c>
      <c r="I19" s="98"/>
      <c r="J19" s="97"/>
      <c r="K19" s="97"/>
      <c r="L19" s="97"/>
      <c r="M19" s="97"/>
      <c r="N19" s="97"/>
      <c r="O19" s="97"/>
      <c r="P19" s="97"/>
      <c r="R19" s="5">
        <f t="shared" si="2"/>
        <v>100</v>
      </c>
    </row>
    <row r="20" spans="1:18" x14ac:dyDescent="0.2">
      <c r="A20" s="87" t="str">
        <f t="shared" si="3"/>
        <v>4|5</v>
      </c>
      <c r="B20" s="85" t="s">
        <v>7</v>
      </c>
      <c r="C20" s="28" t="s">
        <v>83</v>
      </c>
      <c r="D20" s="29">
        <v>5</v>
      </c>
      <c r="E20" s="98">
        <v>10</v>
      </c>
      <c r="F20" s="98">
        <v>30</v>
      </c>
      <c r="G20" s="98">
        <v>40</v>
      </c>
      <c r="H20" s="98">
        <v>20</v>
      </c>
      <c r="I20" s="98"/>
      <c r="J20" s="97"/>
      <c r="K20" s="97"/>
      <c r="L20" s="97"/>
      <c r="M20" s="97"/>
      <c r="N20" s="97"/>
      <c r="O20" s="97"/>
      <c r="P20" s="97"/>
      <c r="R20" s="5">
        <f t="shared" si="2"/>
        <v>100</v>
      </c>
    </row>
    <row r="21" spans="1:18" x14ac:dyDescent="0.2">
      <c r="A21" s="87" t="str">
        <f t="shared" si="3"/>
        <v>4|6</v>
      </c>
      <c r="B21" s="85" t="s">
        <v>8</v>
      </c>
      <c r="C21" s="28" t="s">
        <v>84</v>
      </c>
      <c r="D21" s="29"/>
      <c r="E21" s="98"/>
      <c r="F21" s="98">
        <v>10</v>
      </c>
      <c r="G21" s="98">
        <v>70</v>
      </c>
      <c r="H21" s="98">
        <v>20</v>
      </c>
      <c r="I21" s="98"/>
      <c r="J21" s="97"/>
      <c r="K21" s="97"/>
      <c r="L21" s="97"/>
      <c r="M21" s="97"/>
      <c r="N21" s="97"/>
      <c r="O21" s="97"/>
      <c r="P21" s="97"/>
      <c r="R21" s="5">
        <f t="shared" si="2"/>
        <v>100</v>
      </c>
    </row>
    <row r="22" spans="1:18" x14ac:dyDescent="0.2">
      <c r="A22" s="87" t="str">
        <f t="shared" si="3"/>
        <v>4|7</v>
      </c>
      <c r="B22" s="85" t="s">
        <v>9</v>
      </c>
      <c r="C22" s="28" t="s">
        <v>85</v>
      </c>
      <c r="D22" s="29"/>
      <c r="E22" s="98"/>
      <c r="F22" s="98">
        <v>30</v>
      </c>
      <c r="G22" s="98">
        <v>30</v>
      </c>
      <c r="H22" s="98">
        <v>40</v>
      </c>
      <c r="I22" s="98"/>
      <c r="J22" s="97"/>
      <c r="K22" s="97"/>
      <c r="L22" s="97"/>
      <c r="M22" s="97"/>
      <c r="N22" s="97"/>
      <c r="O22" s="97"/>
      <c r="P22" s="97"/>
      <c r="R22" s="5">
        <f t="shared" si="2"/>
        <v>100</v>
      </c>
    </row>
    <row r="23" spans="1:18" x14ac:dyDescent="0.2">
      <c r="A23" s="87" t="str">
        <f t="shared" si="3"/>
        <v>4|8</v>
      </c>
      <c r="B23" s="85" t="s">
        <v>10</v>
      </c>
      <c r="C23" s="28" t="s">
        <v>86</v>
      </c>
      <c r="D23" s="29">
        <v>3</v>
      </c>
      <c r="E23" s="98">
        <v>10</v>
      </c>
      <c r="F23" s="98">
        <v>30</v>
      </c>
      <c r="G23" s="98">
        <v>30</v>
      </c>
      <c r="H23" s="98">
        <v>30</v>
      </c>
      <c r="I23" s="98"/>
      <c r="J23" s="97"/>
      <c r="K23" s="97"/>
      <c r="L23" s="97"/>
      <c r="M23" s="97"/>
      <c r="N23" s="97"/>
      <c r="O23" s="97"/>
      <c r="P23" s="97"/>
      <c r="R23" s="5">
        <f t="shared" si="2"/>
        <v>100</v>
      </c>
    </row>
    <row r="24" spans="1:18" x14ac:dyDescent="0.2">
      <c r="A24" s="87" t="str">
        <f t="shared" si="3"/>
        <v>4|9</v>
      </c>
      <c r="B24" s="85" t="s">
        <v>11</v>
      </c>
      <c r="C24" s="28" t="s">
        <v>87</v>
      </c>
      <c r="D24" s="29">
        <v>5</v>
      </c>
      <c r="E24" s="98">
        <v>20</v>
      </c>
      <c r="F24" s="98">
        <v>30</v>
      </c>
      <c r="G24" s="98">
        <v>30</v>
      </c>
      <c r="H24" s="98">
        <v>20</v>
      </c>
      <c r="I24" s="98"/>
      <c r="J24" s="97"/>
      <c r="K24" s="97"/>
      <c r="L24" s="97"/>
      <c r="M24" s="97"/>
      <c r="N24" s="97"/>
      <c r="O24" s="97"/>
      <c r="P24" s="97"/>
      <c r="R24" s="5">
        <f t="shared" si="2"/>
        <v>100</v>
      </c>
    </row>
    <row r="25" spans="1:18" x14ac:dyDescent="0.2">
      <c r="A25" s="87" t="str">
        <f t="shared" si="3"/>
        <v>4|10</v>
      </c>
      <c r="B25" s="85" t="s">
        <v>12</v>
      </c>
      <c r="C25" s="28" t="s">
        <v>94</v>
      </c>
      <c r="D25" s="29">
        <v>6</v>
      </c>
      <c r="E25" s="98"/>
      <c r="F25" s="98">
        <v>30</v>
      </c>
      <c r="G25" s="98">
        <v>40</v>
      </c>
      <c r="H25" s="98">
        <v>30</v>
      </c>
      <c r="I25" s="98"/>
      <c r="J25" s="97"/>
      <c r="K25" s="97"/>
      <c r="L25" s="97"/>
      <c r="M25" s="97"/>
      <c r="N25" s="97"/>
      <c r="O25" s="97"/>
      <c r="P25" s="97"/>
      <c r="R25" s="5">
        <f t="shared" si="2"/>
        <v>100</v>
      </c>
    </row>
    <row r="26" spans="1:18" x14ac:dyDescent="0.2">
      <c r="A26" s="87" t="str">
        <f t="shared" si="3"/>
        <v>4|11</v>
      </c>
      <c r="B26" s="85" t="s">
        <v>13</v>
      </c>
      <c r="C26" s="28" t="s">
        <v>88</v>
      </c>
      <c r="D26" s="29">
        <v>6</v>
      </c>
      <c r="E26" s="98">
        <v>10</v>
      </c>
      <c r="F26" s="98">
        <v>30</v>
      </c>
      <c r="G26" s="98">
        <v>30</v>
      </c>
      <c r="H26" s="98">
        <v>30</v>
      </c>
      <c r="I26" s="98"/>
      <c r="J26" s="97"/>
      <c r="K26" s="97"/>
      <c r="L26" s="97"/>
      <c r="M26" s="97"/>
      <c r="N26" s="97"/>
      <c r="O26" s="97"/>
      <c r="P26" s="97"/>
      <c r="R26" s="5">
        <f t="shared" si="2"/>
        <v>100</v>
      </c>
    </row>
    <row r="27" spans="1:18" x14ac:dyDescent="0.2">
      <c r="A27" s="87" t="str">
        <f t="shared" si="3"/>
        <v>4|12</v>
      </c>
      <c r="B27" s="85" t="s">
        <v>89</v>
      </c>
      <c r="C27" s="28" t="s">
        <v>90</v>
      </c>
      <c r="D27" s="29"/>
      <c r="E27" s="98">
        <v>20</v>
      </c>
      <c r="F27" s="98">
        <v>20</v>
      </c>
      <c r="G27" s="98">
        <v>40</v>
      </c>
      <c r="H27" s="98">
        <v>20</v>
      </c>
      <c r="I27" s="98"/>
      <c r="J27" s="97"/>
      <c r="K27" s="97"/>
      <c r="L27" s="97"/>
      <c r="M27" s="97"/>
      <c r="N27" s="97"/>
      <c r="O27" s="97"/>
      <c r="P27" s="97"/>
      <c r="R27" s="5">
        <f t="shared" si="2"/>
        <v>100</v>
      </c>
    </row>
    <row r="29" spans="1:18" ht="13.5" thickBot="1" x14ac:dyDescent="0.25">
      <c r="A29" s="93" t="s">
        <v>48</v>
      </c>
      <c r="B29" s="92">
        <v>5</v>
      </c>
      <c r="C29" s="89"/>
      <c r="D29" s="90"/>
      <c r="E29" s="206">
        <v>1</v>
      </c>
      <c r="F29" s="206">
        <v>2</v>
      </c>
      <c r="G29" s="206">
        <v>3</v>
      </c>
      <c r="H29" s="206">
        <v>4</v>
      </c>
      <c r="I29" s="206">
        <v>5</v>
      </c>
      <c r="J29" s="206">
        <v>6</v>
      </c>
      <c r="K29" s="206">
        <v>7</v>
      </c>
      <c r="L29" s="206">
        <v>8</v>
      </c>
      <c r="M29" s="206">
        <v>9</v>
      </c>
      <c r="N29" s="206">
        <v>10</v>
      </c>
      <c r="O29" s="206">
        <v>11</v>
      </c>
      <c r="P29" s="206">
        <v>12</v>
      </c>
    </row>
    <row r="30" spans="1:18" ht="13.5" thickTop="1" x14ac:dyDescent="0.2">
      <c r="A30" s="86" t="str">
        <f>CONCATENATE($B$29,"|",B30)</f>
        <v>5|1</v>
      </c>
      <c r="B30" s="88">
        <v>1</v>
      </c>
      <c r="C30" s="28" t="s">
        <v>79</v>
      </c>
      <c r="D30" s="29">
        <v>1</v>
      </c>
      <c r="E30" s="95">
        <v>40</v>
      </c>
      <c r="F30" s="95">
        <v>40</v>
      </c>
      <c r="G30" s="95">
        <v>20</v>
      </c>
      <c r="H30" s="95"/>
      <c r="I30" s="95"/>
      <c r="J30" s="96"/>
      <c r="K30" s="96"/>
      <c r="L30" s="96"/>
      <c r="M30" s="96"/>
      <c r="N30" s="96"/>
      <c r="O30" s="96"/>
      <c r="P30" s="96"/>
      <c r="R30" s="5">
        <f t="shared" ref="R30:R41" si="4">SUM(E30:P30)</f>
        <v>100</v>
      </c>
    </row>
    <row r="31" spans="1:18" x14ac:dyDescent="0.2">
      <c r="A31" s="87" t="str">
        <f t="shared" ref="A31:A41" si="5">CONCATENATE($B$29,"|",B31)</f>
        <v>5|2</v>
      </c>
      <c r="B31" s="85" t="s">
        <v>4</v>
      </c>
      <c r="C31" s="28" t="s">
        <v>80</v>
      </c>
      <c r="D31" s="29">
        <v>2</v>
      </c>
      <c r="E31" s="95">
        <v>20</v>
      </c>
      <c r="F31" s="95">
        <v>30</v>
      </c>
      <c r="G31" s="95">
        <v>30</v>
      </c>
      <c r="H31" s="95">
        <v>10</v>
      </c>
      <c r="I31" s="95">
        <v>10</v>
      </c>
      <c r="J31" s="97"/>
      <c r="K31" s="97"/>
      <c r="L31" s="97"/>
      <c r="M31" s="97"/>
      <c r="N31" s="97"/>
      <c r="O31" s="97"/>
      <c r="P31" s="97"/>
      <c r="R31" s="5">
        <f t="shared" si="4"/>
        <v>100</v>
      </c>
    </row>
    <row r="32" spans="1:18" x14ac:dyDescent="0.2">
      <c r="A32" s="87" t="str">
        <f t="shared" si="5"/>
        <v>5|3</v>
      </c>
      <c r="B32" s="85" t="s">
        <v>5</v>
      </c>
      <c r="C32" s="28" t="s">
        <v>81</v>
      </c>
      <c r="D32" s="29">
        <v>3</v>
      </c>
      <c r="E32" s="98">
        <v>40</v>
      </c>
      <c r="F32" s="98">
        <v>40</v>
      </c>
      <c r="G32" s="98">
        <v>20</v>
      </c>
      <c r="H32" s="98"/>
      <c r="I32" s="98"/>
      <c r="J32" s="97"/>
      <c r="K32" s="97"/>
      <c r="L32" s="97"/>
      <c r="M32" s="97"/>
      <c r="N32" s="97"/>
      <c r="O32" s="97"/>
      <c r="P32" s="97"/>
      <c r="R32" s="5">
        <f t="shared" si="4"/>
        <v>100</v>
      </c>
    </row>
    <row r="33" spans="1:18" x14ac:dyDescent="0.2">
      <c r="A33" s="87" t="str">
        <f t="shared" si="5"/>
        <v>5|4</v>
      </c>
      <c r="B33" s="85" t="s">
        <v>6</v>
      </c>
      <c r="C33" s="28" t="s">
        <v>82</v>
      </c>
      <c r="D33" s="29">
        <v>4</v>
      </c>
      <c r="E33" s="98">
        <v>20</v>
      </c>
      <c r="F33" s="98">
        <v>20</v>
      </c>
      <c r="G33" s="98">
        <v>20</v>
      </c>
      <c r="H33" s="98">
        <v>20</v>
      </c>
      <c r="I33" s="98">
        <v>20</v>
      </c>
      <c r="J33" s="97"/>
      <c r="K33" s="97"/>
      <c r="L33" s="97"/>
      <c r="M33" s="97"/>
      <c r="N33" s="97"/>
      <c r="O33" s="97"/>
      <c r="P33" s="97"/>
      <c r="R33" s="5">
        <f t="shared" si="4"/>
        <v>100</v>
      </c>
    </row>
    <row r="34" spans="1:18" x14ac:dyDescent="0.2">
      <c r="A34" s="87" t="str">
        <f t="shared" si="5"/>
        <v>5|5</v>
      </c>
      <c r="B34" s="85" t="s">
        <v>7</v>
      </c>
      <c r="C34" s="28" t="s">
        <v>83</v>
      </c>
      <c r="D34" s="29">
        <v>5</v>
      </c>
      <c r="E34" s="98">
        <v>5</v>
      </c>
      <c r="F34" s="98">
        <v>15</v>
      </c>
      <c r="G34" s="98">
        <v>20</v>
      </c>
      <c r="H34" s="98">
        <v>30</v>
      </c>
      <c r="I34" s="98">
        <v>30</v>
      </c>
      <c r="J34" s="97"/>
      <c r="K34" s="97"/>
      <c r="L34" s="97"/>
      <c r="M34" s="97"/>
      <c r="N34" s="97"/>
      <c r="O34" s="97"/>
      <c r="P34" s="97"/>
      <c r="R34" s="5">
        <f t="shared" si="4"/>
        <v>100</v>
      </c>
    </row>
    <row r="35" spans="1:18" x14ac:dyDescent="0.2">
      <c r="A35" s="87" t="str">
        <f t="shared" si="5"/>
        <v>5|6</v>
      </c>
      <c r="B35" s="85" t="s">
        <v>8</v>
      </c>
      <c r="C35" s="28" t="s">
        <v>84</v>
      </c>
      <c r="D35" s="29"/>
      <c r="E35" s="98"/>
      <c r="F35" s="98"/>
      <c r="G35" s="98">
        <v>60</v>
      </c>
      <c r="H35" s="98">
        <v>40</v>
      </c>
      <c r="I35" s="98"/>
      <c r="J35" s="97"/>
      <c r="K35" s="97"/>
      <c r="L35" s="97"/>
      <c r="M35" s="97"/>
      <c r="N35" s="97"/>
      <c r="O35" s="97"/>
      <c r="P35" s="97"/>
      <c r="R35" s="5">
        <f t="shared" si="4"/>
        <v>100</v>
      </c>
    </row>
    <row r="36" spans="1:18" x14ac:dyDescent="0.2">
      <c r="A36" s="87" t="str">
        <f t="shared" si="5"/>
        <v>5|7</v>
      </c>
      <c r="B36" s="85" t="s">
        <v>9</v>
      </c>
      <c r="C36" s="28" t="s">
        <v>85</v>
      </c>
      <c r="D36" s="29">
        <v>3</v>
      </c>
      <c r="E36" s="98"/>
      <c r="F36" s="98">
        <v>10</v>
      </c>
      <c r="G36" s="98">
        <v>30</v>
      </c>
      <c r="H36" s="98">
        <v>30</v>
      </c>
      <c r="I36" s="98">
        <v>30</v>
      </c>
      <c r="J36" s="97"/>
      <c r="K36" s="97"/>
      <c r="L36" s="97"/>
      <c r="M36" s="97"/>
      <c r="N36" s="97"/>
      <c r="O36" s="97"/>
      <c r="P36" s="97"/>
      <c r="R36" s="5">
        <f t="shared" si="4"/>
        <v>100</v>
      </c>
    </row>
    <row r="37" spans="1:18" x14ac:dyDescent="0.2">
      <c r="A37" s="87" t="str">
        <f t="shared" si="5"/>
        <v>5|8</v>
      </c>
      <c r="B37" s="85" t="s">
        <v>10</v>
      </c>
      <c r="C37" s="28" t="s">
        <v>86</v>
      </c>
      <c r="D37" s="29">
        <v>5</v>
      </c>
      <c r="E37" s="98">
        <v>10</v>
      </c>
      <c r="F37" s="98">
        <v>20</v>
      </c>
      <c r="G37" s="98">
        <v>30</v>
      </c>
      <c r="H37" s="98">
        <v>20</v>
      </c>
      <c r="I37" s="98">
        <v>20</v>
      </c>
      <c r="J37" s="97"/>
      <c r="K37" s="97"/>
      <c r="L37" s="97"/>
      <c r="M37" s="97"/>
      <c r="N37" s="97"/>
      <c r="O37" s="97"/>
      <c r="P37" s="97"/>
      <c r="R37" s="5">
        <f t="shared" si="4"/>
        <v>100</v>
      </c>
    </row>
    <row r="38" spans="1:18" x14ac:dyDescent="0.2">
      <c r="A38" s="87" t="str">
        <f t="shared" si="5"/>
        <v>5|9</v>
      </c>
      <c r="B38" s="85" t="s">
        <v>11</v>
      </c>
      <c r="C38" s="28" t="s">
        <v>87</v>
      </c>
      <c r="D38" s="29">
        <v>6</v>
      </c>
      <c r="E38" s="98">
        <v>20</v>
      </c>
      <c r="F38" s="98">
        <v>20</v>
      </c>
      <c r="G38" s="98">
        <v>30</v>
      </c>
      <c r="H38" s="98">
        <v>20</v>
      </c>
      <c r="I38" s="98">
        <v>10</v>
      </c>
      <c r="J38" s="97"/>
      <c r="K38" s="97"/>
      <c r="L38" s="97"/>
      <c r="M38" s="97"/>
      <c r="N38" s="97"/>
      <c r="O38" s="97"/>
      <c r="P38" s="97"/>
      <c r="R38" s="5">
        <f t="shared" si="4"/>
        <v>100</v>
      </c>
    </row>
    <row r="39" spans="1:18" x14ac:dyDescent="0.2">
      <c r="A39" s="87" t="str">
        <f t="shared" si="5"/>
        <v>5|10</v>
      </c>
      <c r="B39" s="85" t="s">
        <v>12</v>
      </c>
      <c r="C39" s="28" t="s">
        <v>94</v>
      </c>
      <c r="D39" s="29">
        <v>6</v>
      </c>
      <c r="E39" s="98"/>
      <c r="F39" s="98">
        <v>10</v>
      </c>
      <c r="G39" s="98">
        <v>30</v>
      </c>
      <c r="H39" s="98">
        <v>30</v>
      </c>
      <c r="I39" s="98">
        <v>30</v>
      </c>
      <c r="J39" s="97"/>
      <c r="K39" s="97"/>
      <c r="L39" s="97"/>
      <c r="M39" s="97"/>
      <c r="N39" s="97"/>
      <c r="O39" s="97"/>
      <c r="P39" s="97"/>
      <c r="R39" s="5">
        <f t="shared" si="4"/>
        <v>100</v>
      </c>
    </row>
    <row r="40" spans="1:18" x14ac:dyDescent="0.2">
      <c r="A40" s="87" t="str">
        <f t="shared" si="5"/>
        <v>5|11</v>
      </c>
      <c r="B40" s="85" t="s">
        <v>13</v>
      </c>
      <c r="C40" s="28" t="s">
        <v>88</v>
      </c>
      <c r="D40" s="29"/>
      <c r="E40" s="98">
        <v>10</v>
      </c>
      <c r="F40" s="98">
        <v>20</v>
      </c>
      <c r="G40" s="98">
        <v>20</v>
      </c>
      <c r="H40" s="98">
        <v>30</v>
      </c>
      <c r="I40" s="98">
        <v>20</v>
      </c>
      <c r="J40" s="97"/>
      <c r="K40" s="97"/>
      <c r="L40" s="97"/>
      <c r="M40" s="97"/>
      <c r="N40" s="97"/>
      <c r="O40" s="97"/>
      <c r="P40" s="97"/>
      <c r="R40" s="5">
        <f t="shared" si="4"/>
        <v>100</v>
      </c>
    </row>
    <row r="41" spans="1:18" x14ac:dyDescent="0.2">
      <c r="A41" s="87" t="str">
        <f t="shared" si="5"/>
        <v>5|12</v>
      </c>
      <c r="B41" s="85" t="s">
        <v>89</v>
      </c>
      <c r="C41" s="28" t="s">
        <v>90</v>
      </c>
      <c r="D41" s="29"/>
      <c r="E41" s="98">
        <v>20</v>
      </c>
      <c r="F41" s="98">
        <v>20</v>
      </c>
      <c r="G41" s="98">
        <v>20</v>
      </c>
      <c r="H41" s="98">
        <v>20</v>
      </c>
      <c r="I41" s="98">
        <v>20</v>
      </c>
      <c r="J41" s="97"/>
      <c r="K41" s="97"/>
      <c r="L41" s="97"/>
      <c r="M41" s="97"/>
      <c r="N41" s="97"/>
      <c r="O41" s="97"/>
      <c r="P41" s="97"/>
      <c r="R41" s="5">
        <f t="shared" si="4"/>
        <v>100</v>
      </c>
    </row>
    <row r="43" spans="1:18" ht="13.5" thickBot="1" x14ac:dyDescent="0.25">
      <c r="A43" s="93" t="s">
        <v>48</v>
      </c>
      <c r="B43" s="92">
        <v>6</v>
      </c>
      <c r="C43" s="89"/>
      <c r="D43" s="90"/>
      <c r="E43" s="206">
        <v>1</v>
      </c>
      <c r="F43" s="206">
        <v>2</v>
      </c>
      <c r="G43" s="206">
        <v>3</v>
      </c>
      <c r="H43" s="206">
        <v>4</v>
      </c>
      <c r="I43" s="206">
        <v>5</v>
      </c>
      <c r="J43" s="206">
        <v>6</v>
      </c>
      <c r="K43" s="206">
        <v>7</v>
      </c>
      <c r="L43" s="206">
        <v>8</v>
      </c>
      <c r="M43" s="206">
        <v>9</v>
      </c>
      <c r="N43" s="206">
        <v>10</v>
      </c>
      <c r="O43" s="206">
        <v>11</v>
      </c>
      <c r="P43" s="206">
        <v>12</v>
      </c>
    </row>
    <row r="44" spans="1:18" ht="13.5" thickTop="1" x14ac:dyDescent="0.2">
      <c r="A44" s="86" t="str">
        <f>CONCATENATE($B$43,"|",B44)</f>
        <v>6|1</v>
      </c>
      <c r="B44" s="88">
        <v>1</v>
      </c>
      <c r="C44" s="28" t="s">
        <v>79</v>
      </c>
      <c r="D44" s="29">
        <v>1</v>
      </c>
      <c r="E44" s="95">
        <v>40</v>
      </c>
      <c r="F44" s="95">
        <v>30</v>
      </c>
      <c r="G44" s="95">
        <v>30</v>
      </c>
      <c r="H44" s="95"/>
      <c r="I44" s="95"/>
      <c r="J44" s="96"/>
      <c r="K44" s="96"/>
      <c r="L44" s="96"/>
      <c r="M44" s="96"/>
      <c r="N44" s="96"/>
      <c r="O44" s="96"/>
      <c r="P44" s="96"/>
      <c r="R44" s="5">
        <f t="shared" ref="R44:R55" si="6">SUM(E44:P44)</f>
        <v>100</v>
      </c>
    </row>
    <row r="45" spans="1:18" x14ac:dyDescent="0.2">
      <c r="A45" s="87" t="str">
        <f t="shared" ref="A45:A55" si="7">CONCATENATE($B$43,"|",B45)</f>
        <v>6|2</v>
      </c>
      <c r="B45" s="85" t="s">
        <v>4</v>
      </c>
      <c r="C45" s="28" t="s">
        <v>80</v>
      </c>
      <c r="D45" s="29">
        <v>2</v>
      </c>
      <c r="E45" s="95">
        <v>20</v>
      </c>
      <c r="F45" s="95">
        <v>30</v>
      </c>
      <c r="G45" s="95">
        <v>20</v>
      </c>
      <c r="H45" s="95">
        <v>10</v>
      </c>
      <c r="I45" s="95">
        <v>10</v>
      </c>
      <c r="J45" s="97">
        <v>10</v>
      </c>
      <c r="K45" s="97"/>
      <c r="L45" s="97"/>
      <c r="M45" s="97"/>
      <c r="N45" s="97"/>
      <c r="O45" s="97"/>
      <c r="P45" s="97"/>
      <c r="R45" s="5">
        <f t="shared" si="6"/>
        <v>100</v>
      </c>
    </row>
    <row r="46" spans="1:18" x14ac:dyDescent="0.2">
      <c r="A46" s="87" t="str">
        <f t="shared" si="7"/>
        <v>6|3</v>
      </c>
      <c r="B46" s="85" t="s">
        <v>5</v>
      </c>
      <c r="C46" s="28" t="s">
        <v>81</v>
      </c>
      <c r="D46" s="29">
        <v>3</v>
      </c>
      <c r="E46" s="98">
        <v>20</v>
      </c>
      <c r="F46" s="98">
        <v>40</v>
      </c>
      <c r="G46" s="98">
        <v>40</v>
      </c>
      <c r="H46" s="98"/>
      <c r="I46" s="98"/>
      <c r="J46" s="97"/>
      <c r="K46" s="97"/>
      <c r="L46" s="97"/>
      <c r="M46" s="97"/>
      <c r="N46" s="97"/>
      <c r="O46" s="97"/>
      <c r="P46" s="97"/>
      <c r="R46" s="5">
        <f t="shared" si="6"/>
        <v>100</v>
      </c>
    </row>
    <row r="47" spans="1:18" x14ac:dyDescent="0.2">
      <c r="A47" s="87" t="str">
        <f t="shared" si="7"/>
        <v>6|4</v>
      </c>
      <c r="B47" s="85" t="s">
        <v>6</v>
      </c>
      <c r="C47" s="28" t="s">
        <v>82</v>
      </c>
      <c r="D47" s="29"/>
      <c r="E47" s="98">
        <v>10</v>
      </c>
      <c r="F47" s="98">
        <v>20</v>
      </c>
      <c r="G47" s="98">
        <v>20</v>
      </c>
      <c r="H47" s="98">
        <v>20</v>
      </c>
      <c r="I47" s="98">
        <v>20</v>
      </c>
      <c r="J47" s="97">
        <v>10</v>
      </c>
      <c r="K47" s="97"/>
      <c r="L47" s="97"/>
      <c r="M47" s="97"/>
      <c r="N47" s="97"/>
      <c r="O47" s="97"/>
      <c r="P47" s="97"/>
      <c r="R47" s="5">
        <f t="shared" si="6"/>
        <v>100</v>
      </c>
    </row>
    <row r="48" spans="1:18" x14ac:dyDescent="0.2">
      <c r="A48" s="87" t="str">
        <f t="shared" si="7"/>
        <v>6|5</v>
      </c>
      <c r="B48" s="85" t="s">
        <v>7</v>
      </c>
      <c r="C48" s="28" t="s">
        <v>83</v>
      </c>
      <c r="D48" s="29">
        <v>4</v>
      </c>
      <c r="E48" s="98">
        <v>5</v>
      </c>
      <c r="F48" s="98">
        <v>10</v>
      </c>
      <c r="G48" s="98">
        <v>20</v>
      </c>
      <c r="H48" s="98">
        <v>30</v>
      </c>
      <c r="I48" s="98">
        <v>25</v>
      </c>
      <c r="J48" s="97">
        <v>10</v>
      </c>
      <c r="K48" s="97"/>
      <c r="L48" s="97"/>
      <c r="M48" s="97"/>
      <c r="N48" s="97"/>
      <c r="O48" s="97"/>
      <c r="P48" s="97"/>
      <c r="R48" s="5">
        <f t="shared" si="6"/>
        <v>100</v>
      </c>
    </row>
    <row r="49" spans="1:18" x14ac:dyDescent="0.2">
      <c r="A49" s="87" t="str">
        <f t="shared" si="7"/>
        <v>6|6</v>
      </c>
      <c r="B49" s="85" t="s">
        <v>8</v>
      </c>
      <c r="C49" s="28" t="s">
        <v>84</v>
      </c>
      <c r="D49" s="29">
        <v>5</v>
      </c>
      <c r="E49" s="98"/>
      <c r="F49" s="98"/>
      <c r="G49" s="98">
        <v>50</v>
      </c>
      <c r="H49" s="98">
        <v>50</v>
      </c>
      <c r="I49" s="98"/>
      <c r="J49" s="97"/>
      <c r="K49" s="97"/>
      <c r="L49" s="97"/>
      <c r="M49" s="97"/>
      <c r="N49" s="97"/>
      <c r="O49" s="97"/>
      <c r="P49" s="97"/>
      <c r="R49" s="5">
        <f t="shared" si="6"/>
        <v>100</v>
      </c>
    </row>
    <row r="50" spans="1:18" x14ac:dyDescent="0.2">
      <c r="A50" s="87" t="str">
        <f t="shared" si="7"/>
        <v>6|7</v>
      </c>
      <c r="B50" s="85" t="s">
        <v>9</v>
      </c>
      <c r="C50" s="28" t="s">
        <v>85</v>
      </c>
      <c r="D50" s="29">
        <v>3</v>
      </c>
      <c r="E50" s="98"/>
      <c r="F50" s="98"/>
      <c r="G50" s="98">
        <v>20</v>
      </c>
      <c r="H50" s="98">
        <v>30</v>
      </c>
      <c r="I50" s="98">
        <v>30</v>
      </c>
      <c r="J50" s="97">
        <v>20</v>
      </c>
      <c r="K50" s="97"/>
      <c r="L50" s="97"/>
      <c r="M50" s="97"/>
      <c r="N50" s="97"/>
      <c r="O50" s="97"/>
      <c r="P50" s="97"/>
      <c r="R50" s="5">
        <f t="shared" si="6"/>
        <v>100</v>
      </c>
    </row>
    <row r="51" spans="1:18" x14ac:dyDescent="0.2">
      <c r="A51" s="87" t="str">
        <f t="shared" si="7"/>
        <v>6|8</v>
      </c>
      <c r="B51" s="85" t="s">
        <v>10</v>
      </c>
      <c r="C51" s="28" t="s">
        <v>86</v>
      </c>
      <c r="D51" s="29">
        <v>5</v>
      </c>
      <c r="E51" s="98">
        <v>10</v>
      </c>
      <c r="F51" s="98">
        <v>10</v>
      </c>
      <c r="G51" s="98">
        <v>20</v>
      </c>
      <c r="H51" s="98">
        <v>20</v>
      </c>
      <c r="I51" s="98">
        <v>20</v>
      </c>
      <c r="J51" s="97">
        <v>20</v>
      </c>
      <c r="K51" s="97"/>
      <c r="L51" s="97"/>
      <c r="M51" s="97"/>
      <c r="N51" s="97"/>
      <c r="O51" s="97"/>
      <c r="P51" s="97"/>
      <c r="R51" s="5">
        <f t="shared" si="6"/>
        <v>100</v>
      </c>
    </row>
    <row r="52" spans="1:18" x14ac:dyDescent="0.2">
      <c r="A52" s="87" t="str">
        <f t="shared" si="7"/>
        <v>6|9</v>
      </c>
      <c r="B52" s="85" t="s">
        <v>11</v>
      </c>
      <c r="C52" s="28" t="s">
        <v>87</v>
      </c>
      <c r="D52" s="29">
        <v>6</v>
      </c>
      <c r="E52" s="98">
        <v>10</v>
      </c>
      <c r="F52" s="98">
        <v>20</v>
      </c>
      <c r="G52" s="98">
        <v>20</v>
      </c>
      <c r="H52" s="98">
        <v>20</v>
      </c>
      <c r="I52" s="98">
        <v>20</v>
      </c>
      <c r="J52" s="97">
        <v>10</v>
      </c>
      <c r="K52" s="97"/>
      <c r="L52" s="97"/>
      <c r="M52" s="97"/>
      <c r="N52" s="97"/>
      <c r="O52" s="97"/>
      <c r="P52" s="97"/>
      <c r="R52" s="5">
        <f t="shared" si="6"/>
        <v>100</v>
      </c>
    </row>
    <row r="53" spans="1:18" x14ac:dyDescent="0.2">
      <c r="A53" s="87" t="str">
        <f t="shared" si="7"/>
        <v>6|10</v>
      </c>
      <c r="B53" s="85" t="s">
        <v>12</v>
      </c>
      <c r="C53" s="28" t="s">
        <v>94</v>
      </c>
      <c r="D53" s="29">
        <v>6</v>
      </c>
      <c r="E53" s="98"/>
      <c r="F53" s="98"/>
      <c r="G53" s="98">
        <v>20</v>
      </c>
      <c r="H53" s="98">
        <v>30</v>
      </c>
      <c r="I53" s="98">
        <v>30</v>
      </c>
      <c r="J53" s="97">
        <v>20</v>
      </c>
      <c r="K53" s="97"/>
      <c r="L53" s="97"/>
      <c r="M53" s="97"/>
      <c r="N53" s="97"/>
      <c r="O53" s="97"/>
      <c r="P53" s="97"/>
      <c r="R53" s="5">
        <f t="shared" si="6"/>
        <v>100</v>
      </c>
    </row>
    <row r="54" spans="1:18" x14ac:dyDescent="0.2">
      <c r="A54" s="87" t="str">
        <f t="shared" si="7"/>
        <v>6|11</v>
      </c>
      <c r="B54" s="85" t="s">
        <v>13</v>
      </c>
      <c r="C54" s="28" t="s">
        <v>88</v>
      </c>
      <c r="D54" s="29"/>
      <c r="E54" s="98">
        <v>10</v>
      </c>
      <c r="F54" s="98">
        <v>10</v>
      </c>
      <c r="G54" s="98">
        <v>20</v>
      </c>
      <c r="H54" s="98">
        <v>20</v>
      </c>
      <c r="I54" s="98">
        <v>20</v>
      </c>
      <c r="J54" s="97">
        <v>20</v>
      </c>
      <c r="K54" s="97"/>
      <c r="L54" s="97"/>
      <c r="M54" s="97"/>
      <c r="N54" s="97"/>
      <c r="O54" s="97"/>
      <c r="P54" s="97"/>
      <c r="R54" s="5">
        <f t="shared" si="6"/>
        <v>100</v>
      </c>
    </row>
    <row r="55" spans="1:18" x14ac:dyDescent="0.2">
      <c r="A55" s="87" t="str">
        <f t="shared" si="7"/>
        <v>6|12</v>
      </c>
      <c r="B55" s="85" t="s">
        <v>89</v>
      </c>
      <c r="C55" s="28" t="s">
        <v>90</v>
      </c>
      <c r="D55" s="29"/>
      <c r="E55" s="98">
        <v>10</v>
      </c>
      <c r="F55" s="98">
        <v>20</v>
      </c>
      <c r="G55" s="98">
        <v>20</v>
      </c>
      <c r="H55" s="98">
        <v>20</v>
      </c>
      <c r="I55" s="98">
        <v>20</v>
      </c>
      <c r="J55" s="97">
        <v>10</v>
      </c>
      <c r="K55" s="97"/>
      <c r="L55" s="97"/>
      <c r="M55" s="97"/>
      <c r="N55" s="97"/>
      <c r="O55" s="97"/>
      <c r="P55" s="97"/>
      <c r="R55" s="5">
        <f t="shared" si="6"/>
        <v>100</v>
      </c>
    </row>
    <row r="57" spans="1:18" ht="13.5" thickBot="1" x14ac:dyDescent="0.25">
      <c r="A57" s="93" t="s">
        <v>48</v>
      </c>
      <c r="B57" s="92">
        <v>7</v>
      </c>
      <c r="C57" s="89"/>
      <c r="D57" s="90"/>
      <c r="E57" s="206">
        <v>1</v>
      </c>
      <c r="F57" s="206">
        <v>2</v>
      </c>
      <c r="G57" s="206">
        <v>3</v>
      </c>
      <c r="H57" s="206">
        <v>4</v>
      </c>
      <c r="I57" s="206">
        <v>5</v>
      </c>
      <c r="J57" s="206">
        <v>6</v>
      </c>
      <c r="K57" s="206">
        <v>7</v>
      </c>
      <c r="L57" s="206">
        <v>8</v>
      </c>
      <c r="M57" s="206">
        <v>9</v>
      </c>
      <c r="N57" s="206">
        <v>10</v>
      </c>
      <c r="O57" s="206">
        <v>11</v>
      </c>
      <c r="P57" s="206">
        <v>12</v>
      </c>
    </row>
    <row r="58" spans="1:18" ht="13.5" thickTop="1" x14ac:dyDescent="0.2">
      <c r="A58" s="86" t="str">
        <f>CONCATENATE($B$57,"|",B58)</f>
        <v>7|1</v>
      </c>
      <c r="B58" s="88">
        <v>1</v>
      </c>
      <c r="C58" s="28" t="s">
        <v>79</v>
      </c>
      <c r="D58" s="29">
        <v>1</v>
      </c>
      <c r="E58" s="95">
        <v>30</v>
      </c>
      <c r="F58" s="95">
        <v>30</v>
      </c>
      <c r="G58" s="95">
        <v>30</v>
      </c>
      <c r="H58" s="95">
        <v>10</v>
      </c>
      <c r="I58" s="95"/>
      <c r="J58" s="96"/>
      <c r="K58" s="96"/>
      <c r="L58" s="96"/>
      <c r="M58" s="96"/>
      <c r="N58" s="96"/>
      <c r="O58" s="96"/>
      <c r="P58" s="96"/>
      <c r="R58" s="5">
        <f t="shared" ref="R58:R69" si="8">SUM(E58:P58)</f>
        <v>100</v>
      </c>
    </row>
    <row r="59" spans="1:18" x14ac:dyDescent="0.2">
      <c r="A59" s="87" t="str">
        <f t="shared" ref="A59:A69" si="9">CONCATENATE($B$57,"|",B59)</f>
        <v>7|2</v>
      </c>
      <c r="B59" s="85" t="s">
        <v>4</v>
      </c>
      <c r="C59" s="28" t="s">
        <v>80</v>
      </c>
      <c r="D59" s="29">
        <v>2</v>
      </c>
      <c r="E59" s="95">
        <v>20</v>
      </c>
      <c r="F59" s="95">
        <v>20</v>
      </c>
      <c r="G59" s="95">
        <v>20</v>
      </c>
      <c r="H59" s="95">
        <v>10</v>
      </c>
      <c r="I59" s="95">
        <v>10</v>
      </c>
      <c r="J59" s="97">
        <v>10</v>
      </c>
      <c r="K59" s="97">
        <v>10</v>
      </c>
      <c r="L59" s="97"/>
      <c r="M59" s="97"/>
      <c r="N59" s="97"/>
      <c r="O59" s="97"/>
      <c r="P59" s="97"/>
      <c r="R59" s="5">
        <f t="shared" si="8"/>
        <v>100</v>
      </c>
    </row>
    <row r="60" spans="1:18" x14ac:dyDescent="0.2">
      <c r="A60" s="87" t="str">
        <f t="shared" si="9"/>
        <v>7|3</v>
      </c>
      <c r="B60" s="85" t="s">
        <v>5</v>
      </c>
      <c r="C60" s="28" t="s">
        <v>81</v>
      </c>
      <c r="D60" s="29">
        <v>3</v>
      </c>
      <c r="E60" s="98">
        <v>20</v>
      </c>
      <c r="F60" s="98">
        <v>30</v>
      </c>
      <c r="G60" s="98">
        <v>30</v>
      </c>
      <c r="H60" s="98">
        <v>20</v>
      </c>
      <c r="I60" s="98"/>
      <c r="J60" s="97"/>
      <c r="K60" s="97"/>
      <c r="L60" s="97"/>
      <c r="M60" s="97"/>
      <c r="N60" s="97"/>
      <c r="O60" s="97"/>
      <c r="P60" s="97"/>
      <c r="R60" s="5">
        <f t="shared" si="8"/>
        <v>100</v>
      </c>
    </row>
    <row r="61" spans="1:18" x14ac:dyDescent="0.2">
      <c r="A61" s="87" t="str">
        <f t="shared" si="9"/>
        <v>7|4</v>
      </c>
      <c r="B61" s="85" t="s">
        <v>6</v>
      </c>
      <c r="C61" s="28" t="s">
        <v>82</v>
      </c>
      <c r="D61" s="29"/>
      <c r="E61" s="98">
        <v>10</v>
      </c>
      <c r="F61" s="98">
        <v>10</v>
      </c>
      <c r="G61" s="98">
        <v>20</v>
      </c>
      <c r="H61" s="98">
        <v>20</v>
      </c>
      <c r="I61" s="98">
        <v>20</v>
      </c>
      <c r="J61" s="97">
        <v>10</v>
      </c>
      <c r="K61" s="97">
        <v>10</v>
      </c>
      <c r="L61" s="97"/>
      <c r="M61" s="97"/>
      <c r="N61" s="97"/>
      <c r="O61" s="97"/>
      <c r="P61" s="97"/>
      <c r="R61" s="5">
        <f t="shared" si="8"/>
        <v>100</v>
      </c>
    </row>
    <row r="62" spans="1:18" x14ac:dyDescent="0.2">
      <c r="A62" s="87" t="str">
        <f t="shared" si="9"/>
        <v>7|5</v>
      </c>
      <c r="B62" s="85" t="s">
        <v>7</v>
      </c>
      <c r="C62" s="28" t="s">
        <v>83</v>
      </c>
      <c r="D62" s="29">
        <v>4</v>
      </c>
      <c r="E62" s="98">
        <v>5</v>
      </c>
      <c r="F62" s="98">
        <v>10</v>
      </c>
      <c r="G62" s="98">
        <v>20</v>
      </c>
      <c r="H62" s="98">
        <v>20</v>
      </c>
      <c r="I62" s="98">
        <v>20</v>
      </c>
      <c r="J62" s="97">
        <v>15</v>
      </c>
      <c r="K62" s="97">
        <v>10</v>
      </c>
      <c r="L62" s="97"/>
      <c r="M62" s="97"/>
      <c r="N62" s="97"/>
      <c r="O62" s="97"/>
      <c r="P62" s="97"/>
      <c r="R62" s="5">
        <f t="shared" si="8"/>
        <v>100</v>
      </c>
    </row>
    <row r="63" spans="1:18" x14ac:dyDescent="0.2">
      <c r="A63" s="87" t="str">
        <f t="shared" si="9"/>
        <v>7|6</v>
      </c>
      <c r="B63" s="85" t="s">
        <v>8</v>
      </c>
      <c r="C63" s="28" t="s">
        <v>84</v>
      </c>
      <c r="D63" s="29">
        <v>5</v>
      </c>
      <c r="E63" s="98"/>
      <c r="F63" s="98"/>
      <c r="G63" s="98">
        <v>30</v>
      </c>
      <c r="H63" s="98">
        <v>40</v>
      </c>
      <c r="I63" s="98">
        <v>30</v>
      </c>
      <c r="J63" s="97"/>
      <c r="K63" s="97"/>
      <c r="L63" s="97"/>
      <c r="M63" s="97"/>
      <c r="N63" s="97"/>
      <c r="O63" s="97"/>
      <c r="P63" s="97"/>
      <c r="R63" s="5">
        <f t="shared" si="8"/>
        <v>100</v>
      </c>
    </row>
    <row r="64" spans="1:18" x14ac:dyDescent="0.2">
      <c r="A64" s="87" t="str">
        <f t="shared" si="9"/>
        <v>7|7</v>
      </c>
      <c r="B64" s="85" t="s">
        <v>9</v>
      </c>
      <c r="C64" s="28" t="s">
        <v>85</v>
      </c>
      <c r="D64" s="29">
        <v>3</v>
      </c>
      <c r="E64" s="98"/>
      <c r="F64" s="98"/>
      <c r="G64" s="98">
        <v>20</v>
      </c>
      <c r="H64" s="98">
        <v>20</v>
      </c>
      <c r="I64" s="98">
        <v>20</v>
      </c>
      <c r="J64" s="97">
        <v>20</v>
      </c>
      <c r="K64" s="97">
        <v>20</v>
      </c>
      <c r="L64" s="97"/>
      <c r="M64" s="97"/>
      <c r="N64" s="97"/>
      <c r="O64" s="97"/>
      <c r="P64" s="97"/>
      <c r="R64" s="5">
        <f t="shared" si="8"/>
        <v>100</v>
      </c>
    </row>
    <row r="65" spans="1:18" x14ac:dyDescent="0.2">
      <c r="A65" s="87" t="str">
        <f t="shared" si="9"/>
        <v>7|8</v>
      </c>
      <c r="B65" s="85" t="s">
        <v>10</v>
      </c>
      <c r="C65" s="28" t="s">
        <v>86</v>
      </c>
      <c r="D65" s="29">
        <v>5</v>
      </c>
      <c r="E65" s="98">
        <v>10</v>
      </c>
      <c r="F65" s="98">
        <v>10</v>
      </c>
      <c r="G65" s="98">
        <v>10</v>
      </c>
      <c r="H65" s="98">
        <v>20</v>
      </c>
      <c r="I65" s="98">
        <v>20</v>
      </c>
      <c r="J65" s="97">
        <v>20</v>
      </c>
      <c r="K65" s="97">
        <v>10</v>
      </c>
      <c r="L65" s="97"/>
      <c r="M65" s="97"/>
      <c r="N65" s="97"/>
      <c r="O65" s="97"/>
      <c r="P65" s="97"/>
      <c r="R65" s="5">
        <f t="shared" si="8"/>
        <v>100</v>
      </c>
    </row>
    <row r="66" spans="1:18" x14ac:dyDescent="0.2">
      <c r="A66" s="87" t="str">
        <f t="shared" si="9"/>
        <v>7|9</v>
      </c>
      <c r="B66" s="85" t="s">
        <v>11</v>
      </c>
      <c r="C66" s="28" t="s">
        <v>87</v>
      </c>
      <c r="D66" s="29">
        <v>6</v>
      </c>
      <c r="E66" s="98">
        <v>10</v>
      </c>
      <c r="F66" s="98">
        <v>10</v>
      </c>
      <c r="G66" s="98">
        <v>20</v>
      </c>
      <c r="H66" s="98">
        <v>20</v>
      </c>
      <c r="I66" s="98">
        <v>20</v>
      </c>
      <c r="J66" s="97">
        <v>10</v>
      </c>
      <c r="K66" s="97">
        <v>10</v>
      </c>
      <c r="L66" s="97"/>
      <c r="M66" s="97"/>
      <c r="N66" s="97"/>
      <c r="O66" s="97"/>
      <c r="P66" s="97"/>
      <c r="R66" s="5">
        <f t="shared" si="8"/>
        <v>100</v>
      </c>
    </row>
    <row r="67" spans="1:18" x14ac:dyDescent="0.2">
      <c r="A67" s="87" t="str">
        <f t="shared" si="9"/>
        <v>7|10</v>
      </c>
      <c r="B67" s="85" t="s">
        <v>12</v>
      </c>
      <c r="C67" s="28" t="s">
        <v>94</v>
      </c>
      <c r="D67" s="29">
        <v>6</v>
      </c>
      <c r="E67" s="98"/>
      <c r="F67" s="98"/>
      <c r="G67" s="98">
        <v>20</v>
      </c>
      <c r="H67" s="98">
        <v>20</v>
      </c>
      <c r="I67" s="98">
        <v>20</v>
      </c>
      <c r="J67" s="97">
        <v>20</v>
      </c>
      <c r="K67" s="97">
        <v>20</v>
      </c>
      <c r="L67" s="97"/>
      <c r="M67" s="97"/>
      <c r="N67" s="97"/>
      <c r="O67" s="97"/>
      <c r="P67" s="97"/>
      <c r="R67" s="5">
        <f t="shared" si="8"/>
        <v>100</v>
      </c>
    </row>
    <row r="68" spans="1:18" x14ac:dyDescent="0.2">
      <c r="A68" s="87" t="str">
        <f t="shared" si="9"/>
        <v>7|11</v>
      </c>
      <c r="B68" s="85" t="s">
        <v>13</v>
      </c>
      <c r="C68" s="28" t="s">
        <v>88</v>
      </c>
      <c r="D68" s="29"/>
      <c r="E68" s="98">
        <v>5</v>
      </c>
      <c r="F68" s="98">
        <v>5</v>
      </c>
      <c r="G68" s="98">
        <v>20</v>
      </c>
      <c r="H68" s="98">
        <v>20</v>
      </c>
      <c r="I68" s="98">
        <v>20</v>
      </c>
      <c r="J68" s="97">
        <v>20</v>
      </c>
      <c r="K68" s="97">
        <v>10</v>
      </c>
      <c r="L68" s="97"/>
      <c r="M68" s="97"/>
      <c r="N68" s="97"/>
      <c r="O68" s="97"/>
      <c r="P68" s="97"/>
      <c r="R68" s="5">
        <f t="shared" si="8"/>
        <v>100</v>
      </c>
    </row>
    <row r="69" spans="1:18" x14ac:dyDescent="0.2">
      <c r="A69" s="87" t="str">
        <f t="shared" si="9"/>
        <v>7|12</v>
      </c>
      <c r="B69" s="85" t="s">
        <v>89</v>
      </c>
      <c r="C69" s="28" t="s">
        <v>90</v>
      </c>
      <c r="D69" s="29"/>
      <c r="E69" s="98">
        <v>10</v>
      </c>
      <c r="F69" s="98">
        <v>10</v>
      </c>
      <c r="G69" s="98">
        <v>20</v>
      </c>
      <c r="H69" s="98">
        <v>20</v>
      </c>
      <c r="I69" s="98">
        <v>20</v>
      </c>
      <c r="J69" s="97">
        <v>10</v>
      </c>
      <c r="K69" s="97">
        <v>10</v>
      </c>
      <c r="L69" s="97"/>
      <c r="M69" s="97"/>
      <c r="N69" s="97"/>
      <c r="O69" s="97"/>
      <c r="P69" s="97"/>
      <c r="R69" s="5">
        <f t="shared" si="8"/>
        <v>100</v>
      </c>
    </row>
    <row r="71" spans="1:18" ht="13.5" thickBot="1" x14ac:dyDescent="0.25">
      <c r="A71" s="93" t="s">
        <v>48</v>
      </c>
      <c r="B71" s="92">
        <v>8</v>
      </c>
      <c r="C71" s="89"/>
      <c r="D71" s="90"/>
      <c r="E71" s="206">
        <v>1</v>
      </c>
      <c r="F71" s="206">
        <v>2</v>
      </c>
      <c r="G71" s="206">
        <v>3</v>
      </c>
      <c r="H71" s="206">
        <v>4</v>
      </c>
      <c r="I71" s="206">
        <v>5</v>
      </c>
      <c r="J71" s="206">
        <v>6</v>
      </c>
      <c r="K71" s="206">
        <v>7</v>
      </c>
      <c r="L71" s="206">
        <v>8</v>
      </c>
      <c r="M71" s="206">
        <v>9</v>
      </c>
      <c r="N71" s="206">
        <v>10</v>
      </c>
      <c r="O71" s="206">
        <v>11</v>
      </c>
      <c r="P71" s="206">
        <v>12</v>
      </c>
    </row>
    <row r="72" spans="1:18" ht="13.5" thickTop="1" x14ac:dyDescent="0.2">
      <c r="A72" s="86" t="str">
        <f>CONCATENATE($B$71,"|",B72)</f>
        <v>8|1</v>
      </c>
      <c r="B72" s="88">
        <v>1</v>
      </c>
      <c r="C72" s="28" t="s">
        <v>79</v>
      </c>
      <c r="D72" s="29">
        <v>1</v>
      </c>
      <c r="E72" s="95">
        <v>20</v>
      </c>
      <c r="F72" s="95">
        <v>30</v>
      </c>
      <c r="G72" s="95">
        <v>30</v>
      </c>
      <c r="H72" s="95">
        <v>20</v>
      </c>
      <c r="I72" s="95"/>
      <c r="J72" s="96"/>
      <c r="K72" s="96"/>
      <c r="L72" s="96"/>
      <c r="M72" s="96"/>
      <c r="N72" s="96"/>
      <c r="O72" s="96"/>
      <c r="P72" s="96"/>
      <c r="R72" s="5">
        <f t="shared" ref="R72:R83" si="10">SUM(E72:P72)</f>
        <v>100</v>
      </c>
    </row>
    <row r="73" spans="1:18" x14ac:dyDescent="0.2">
      <c r="A73" s="87" t="str">
        <f t="shared" ref="A73:A83" si="11">CONCATENATE($B$71,"|",B73)</f>
        <v>8|2</v>
      </c>
      <c r="B73" s="85" t="s">
        <v>4</v>
      </c>
      <c r="C73" s="28" t="s">
        <v>80</v>
      </c>
      <c r="D73" s="29">
        <v>2</v>
      </c>
      <c r="E73" s="95">
        <v>10</v>
      </c>
      <c r="F73" s="95">
        <v>20</v>
      </c>
      <c r="G73" s="95">
        <v>20</v>
      </c>
      <c r="H73" s="95">
        <v>10</v>
      </c>
      <c r="I73" s="95">
        <v>10</v>
      </c>
      <c r="J73" s="97">
        <v>10</v>
      </c>
      <c r="K73" s="97">
        <v>10</v>
      </c>
      <c r="L73" s="97">
        <v>10</v>
      </c>
      <c r="M73" s="97"/>
      <c r="N73" s="97"/>
      <c r="O73" s="97"/>
      <c r="P73" s="97"/>
      <c r="R73" s="5">
        <f t="shared" si="10"/>
        <v>100</v>
      </c>
    </row>
    <row r="74" spans="1:18" x14ac:dyDescent="0.2">
      <c r="A74" s="87" t="str">
        <f t="shared" si="11"/>
        <v>8|3</v>
      </c>
      <c r="B74" s="85" t="s">
        <v>5</v>
      </c>
      <c r="C74" s="28" t="s">
        <v>81</v>
      </c>
      <c r="D74" s="29">
        <v>3</v>
      </c>
      <c r="E74" s="98">
        <v>20</v>
      </c>
      <c r="F74" s="98">
        <v>20</v>
      </c>
      <c r="G74" s="98">
        <v>30</v>
      </c>
      <c r="H74" s="98">
        <v>20</v>
      </c>
      <c r="I74" s="98">
        <v>10</v>
      </c>
      <c r="J74" s="97"/>
      <c r="K74" s="97"/>
      <c r="L74" s="97"/>
      <c r="M74" s="97"/>
      <c r="N74" s="97"/>
      <c r="O74" s="97"/>
      <c r="P74" s="97"/>
      <c r="R74" s="5">
        <f t="shared" si="10"/>
        <v>100</v>
      </c>
    </row>
    <row r="75" spans="1:18" x14ac:dyDescent="0.2">
      <c r="A75" s="87" t="str">
        <f t="shared" si="11"/>
        <v>8|4</v>
      </c>
      <c r="B75" s="85" t="s">
        <v>6</v>
      </c>
      <c r="C75" s="28" t="s">
        <v>82</v>
      </c>
      <c r="D75" s="29">
        <v>4</v>
      </c>
      <c r="E75" s="98">
        <v>10</v>
      </c>
      <c r="F75" s="98">
        <v>10</v>
      </c>
      <c r="G75" s="98">
        <v>10</v>
      </c>
      <c r="H75" s="98">
        <v>20</v>
      </c>
      <c r="I75" s="98">
        <v>20</v>
      </c>
      <c r="J75" s="97">
        <v>10</v>
      </c>
      <c r="K75" s="97">
        <v>10</v>
      </c>
      <c r="L75" s="97">
        <v>10</v>
      </c>
      <c r="M75" s="97"/>
      <c r="N75" s="97"/>
      <c r="O75" s="97"/>
      <c r="P75" s="97"/>
      <c r="R75" s="5">
        <f t="shared" si="10"/>
        <v>100</v>
      </c>
    </row>
    <row r="76" spans="1:18" x14ac:dyDescent="0.2">
      <c r="A76" s="87" t="str">
        <f t="shared" si="11"/>
        <v>8|5</v>
      </c>
      <c r="B76" s="85" t="s">
        <v>7</v>
      </c>
      <c r="C76" s="28" t="s">
        <v>83</v>
      </c>
      <c r="D76" s="29">
        <v>5</v>
      </c>
      <c r="E76" s="98">
        <v>5</v>
      </c>
      <c r="F76" s="98">
        <v>10</v>
      </c>
      <c r="G76" s="98">
        <v>20</v>
      </c>
      <c r="H76" s="98">
        <v>20</v>
      </c>
      <c r="I76" s="98">
        <v>15</v>
      </c>
      <c r="J76" s="97">
        <v>10</v>
      </c>
      <c r="K76" s="97">
        <v>10</v>
      </c>
      <c r="L76" s="97">
        <v>10</v>
      </c>
      <c r="M76" s="97"/>
      <c r="N76" s="97"/>
      <c r="O76" s="97"/>
      <c r="P76" s="97"/>
      <c r="R76" s="5">
        <f t="shared" si="10"/>
        <v>100</v>
      </c>
    </row>
    <row r="77" spans="1:18" x14ac:dyDescent="0.2">
      <c r="A77" s="87" t="str">
        <f t="shared" si="11"/>
        <v>8|6</v>
      </c>
      <c r="B77" s="85" t="s">
        <v>8</v>
      </c>
      <c r="C77" s="28" t="s">
        <v>84</v>
      </c>
      <c r="D77" s="29"/>
      <c r="E77" s="98"/>
      <c r="F77" s="98"/>
      <c r="G77" s="98">
        <v>30</v>
      </c>
      <c r="H77" s="98">
        <v>30</v>
      </c>
      <c r="I77" s="98">
        <v>30</v>
      </c>
      <c r="J77" s="97">
        <v>10</v>
      </c>
      <c r="K77" s="97"/>
      <c r="L77" s="97"/>
      <c r="M77" s="97"/>
      <c r="N77" s="97"/>
      <c r="O77" s="97"/>
      <c r="P77" s="97"/>
      <c r="R77" s="5">
        <f t="shared" si="10"/>
        <v>100</v>
      </c>
    </row>
    <row r="78" spans="1:18" x14ac:dyDescent="0.2">
      <c r="A78" s="87" t="str">
        <f t="shared" si="11"/>
        <v>8|7</v>
      </c>
      <c r="B78" s="85" t="s">
        <v>9</v>
      </c>
      <c r="C78" s="28" t="s">
        <v>85</v>
      </c>
      <c r="D78" s="29">
        <v>3</v>
      </c>
      <c r="E78" s="98"/>
      <c r="F78" s="98"/>
      <c r="G78" s="98">
        <v>10</v>
      </c>
      <c r="H78" s="98">
        <v>20</v>
      </c>
      <c r="I78" s="98">
        <v>20</v>
      </c>
      <c r="J78" s="97">
        <v>20</v>
      </c>
      <c r="K78" s="97">
        <v>20</v>
      </c>
      <c r="L78" s="97">
        <v>10</v>
      </c>
      <c r="M78" s="97"/>
      <c r="N78" s="97"/>
      <c r="O78" s="97"/>
      <c r="P78" s="97"/>
      <c r="R78" s="5">
        <f t="shared" si="10"/>
        <v>100</v>
      </c>
    </row>
    <row r="79" spans="1:18" x14ac:dyDescent="0.2">
      <c r="A79" s="87" t="str">
        <f t="shared" si="11"/>
        <v>8|8</v>
      </c>
      <c r="B79" s="85" t="s">
        <v>10</v>
      </c>
      <c r="C79" s="28" t="s">
        <v>86</v>
      </c>
      <c r="D79" s="29">
        <v>5</v>
      </c>
      <c r="E79" s="98">
        <v>10</v>
      </c>
      <c r="F79" s="98">
        <v>10</v>
      </c>
      <c r="G79" s="98">
        <v>10</v>
      </c>
      <c r="H79" s="98">
        <v>10</v>
      </c>
      <c r="I79" s="98">
        <v>20</v>
      </c>
      <c r="J79" s="97">
        <v>20</v>
      </c>
      <c r="K79" s="97">
        <v>10</v>
      </c>
      <c r="L79" s="97">
        <v>10</v>
      </c>
      <c r="M79" s="97"/>
      <c r="N79" s="97"/>
      <c r="O79" s="97"/>
      <c r="P79" s="97"/>
      <c r="R79" s="5">
        <f t="shared" si="10"/>
        <v>100</v>
      </c>
    </row>
    <row r="80" spans="1:18" x14ac:dyDescent="0.2">
      <c r="A80" s="87" t="str">
        <f t="shared" si="11"/>
        <v>8|9</v>
      </c>
      <c r="B80" s="85" t="s">
        <v>11</v>
      </c>
      <c r="C80" s="28" t="s">
        <v>87</v>
      </c>
      <c r="D80" s="29">
        <v>6</v>
      </c>
      <c r="E80" s="98">
        <v>10</v>
      </c>
      <c r="F80" s="98">
        <v>10</v>
      </c>
      <c r="G80" s="98">
        <v>10</v>
      </c>
      <c r="H80" s="98">
        <v>20</v>
      </c>
      <c r="I80" s="98">
        <v>20</v>
      </c>
      <c r="J80" s="97">
        <v>10</v>
      </c>
      <c r="K80" s="97">
        <v>10</v>
      </c>
      <c r="L80" s="97">
        <v>10</v>
      </c>
      <c r="M80" s="97"/>
      <c r="N80" s="97"/>
      <c r="O80" s="97"/>
      <c r="P80" s="97"/>
      <c r="R80" s="5">
        <f t="shared" si="10"/>
        <v>100</v>
      </c>
    </row>
    <row r="81" spans="1:18" x14ac:dyDescent="0.2">
      <c r="A81" s="87" t="str">
        <f t="shared" si="11"/>
        <v>8|10</v>
      </c>
      <c r="B81" s="85" t="s">
        <v>12</v>
      </c>
      <c r="C81" s="28" t="s">
        <v>94</v>
      </c>
      <c r="D81" s="29">
        <v>6</v>
      </c>
      <c r="E81" s="98"/>
      <c r="F81" s="98"/>
      <c r="G81" s="98">
        <v>10</v>
      </c>
      <c r="H81" s="98">
        <v>20</v>
      </c>
      <c r="I81" s="98">
        <v>20</v>
      </c>
      <c r="J81" s="97">
        <v>20</v>
      </c>
      <c r="K81" s="97">
        <v>20</v>
      </c>
      <c r="L81" s="97">
        <v>10</v>
      </c>
      <c r="M81" s="97"/>
      <c r="N81" s="97"/>
      <c r="O81" s="97"/>
      <c r="P81" s="97"/>
      <c r="R81" s="5">
        <f t="shared" si="10"/>
        <v>100</v>
      </c>
    </row>
    <row r="82" spans="1:18" x14ac:dyDescent="0.2">
      <c r="A82" s="87" t="str">
        <f t="shared" si="11"/>
        <v>8|11</v>
      </c>
      <c r="B82" s="85" t="s">
        <v>13</v>
      </c>
      <c r="C82" s="28" t="s">
        <v>88</v>
      </c>
      <c r="D82" s="29"/>
      <c r="E82" s="98">
        <v>5</v>
      </c>
      <c r="F82" s="98">
        <v>5</v>
      </c>
      <c r="G82" s="98">
        <v>10</v>
      </c>
      <c r="H82" s="98">
        <v>20</v>
      </c>
      <c r="I82" s="98">
        <v>20</v>
      </c>
      <c r="J82" s="97">
        <v>20</v>
      </c>
      <c r="K82" s="97">
        <v>10</v>
      </c>
      <c r="L82" s="97">
        <v>10</v>
      </c>
      <c r="M82" s="97"/>
      <c r="N82" s="97"/>
      <c r="O82" s="97"/>
      <c r="P82" s="97"/>
      <c r="R82" s="5">
        <f t="shared" si="10"/>
        <v>100</v>
      </c>
    </row>
    <row r="83" spans="1:18" x14ac:dyDescent="0.2">
      <c r="A83" s="87" t="str">
        <f t="shared" si="11"/>
        <v>8|12</v>
      </c>
      <c r="B83" s="85" t="s">
        <v>89</v>
      </c>
      <c r="C83" s="28" t="s">
        <v>90</v>
      </c>
      <c r="D83" s="29"/>
      <c r="E83" s="98">
        <v>10</v>
      </c>
      <c r="F83" s="98">
        <v>10</v>
      </c>
      <c r="G83" s="98">
        <v>10</v>
      </c>
      <c r="H83" s="98">
        <v>20</v>
      </c>
      <c r="I83" s="98">
        <v>20</v>
      </c>
      <c r="J83" s="97">
        <v>10</v>
      </c>
      <c r="K83" s="97">
        <v>10</v>
      </c>
      <c r="L83" s="97">
        <v>10</v>
      </c>
      <c r="M83" s="97"/>
      <c r="N83" s="97"/>
      <c r="O83" s="97"/>
      <c r="P83" s="97"/>
      <c r="R83" s="5">
        <f t="shared" si="10"/>
        <v>100</v>
      </c>
    </row>
    <row r="85" spans="1:18" ht="13.5" thickBot="1" x14ac:dyDescent="0.25">
      <c r="A85" s="93" t="s">
        <v>48</v>
      </c>
      <c r="B85" s="92">
        <v>9</v>
      </c>
      <c r="C85" s="89"/>
      <c r="D85" s="90"/>
      <c r="E85" s="206">
        <v>1</v>
      </c>
      <c r="F85" s="206">
        <v>2</v>
      </c>
      <c r="G85" s="206">
        <v>3</v>
      </c>
      <c r="H85" s="206">
        <v>4</v>
      </c>
      <c r="I85" s="206">
        <v>5</v>
      </c>
      <c r="J85" s="206">
        <v>6</v>
      </c>
      <c r="K85" s="206">
        <v>7</v>
      </c>
      <c r="L85" s="206">
        <v>8</v>
      </c>
      <c r="M85" s="206">
        <v>9</v>
      </c>
      <c r="N85" s="206">
        <v>10</v>
      </c>
      <c r="O85" s="206">
        <v>11</v>
      </c>
      <c r="P85" s="206">
        <v>12</v>
      </c>
    </row>
    <row r="86" spans="1:18" ht="13.5" thickTop="1" x14ac:dyDescent="0.2">
      <c r="A86" s="86" t="str">
        <f>CONCATENATE($B$85,"|",B86)</f>
        <v>9|1</v>
      </c>
      <c r="B86" s="88">
        <v>1</v>
      </c>
      <c r="C86" s="28" t="s">
        <v>79</v>
      </c>
      <c r="D86" s="29">
        <v>1</v>
      </c>
      <c r="E86" s="95">
        <v>20</v>
      </c>
      <c r="F86" s="95">
        <v>30</v>
      </c>
      <c r="G86" s="95">
        <v>20</v>
      </c>
      <c r="H86" s="95">
        <v>20</v>
      </c>
      <c r="I86" s="95">
        <v>10</v>
      </c>
      <c r="J86" s="96"/>
      <c r="K86" s="96"/>
      <c r="L86" s="96"/>
      <c r="M86" s="96"/>
      <c r="N86" s="96"/>
      <c r="O86" s="96"/>
      <c r="P86" s="96"/>
      <c r="R86" s="5">
        <f t="shared" ref="R86:R97" si="12">SUM(E86:P86)</f>
        <v>100</v>
      </c>
    </row>
    <row r="87" spans="1:18" x14ac:dyDescent="0.2">
      <c r="A87" s="87" t="str">
        <f t="shared" ref="A87:A97" si="13">CONCATENATE($B$85,"|",B87)</f>
        <v>9|2</v>
      </c>
      <c r="B87" s="85" t="s">
        <v>4</v>
      </c>
      <c r="C87" s="28" t="s">
        <v>80</v>
      </c>
      <c r="D87" s="29">
        <v>2</v>
      </c>
      <c r="E87" s="95">
        <v>10</v>
      </c>
      <c r="F87" s="95">
        <v>20</v>
      </c>
      <c r="G87" s="95">
        <v>20</v>
      </c>
      <c r="H87" s="95">
        <v>10</v>
      </c>
      <c r="I87" s="95">
        <v>10</v>
      </c>
      <c r="J87" s="97">
        <v>10</v>
      </c>
      <c r="K87" s="97">
        <v>10</v>
      </c>
      <c r="L87" s="97">
        <v>10</v>
      </c>
      <c r="M87" s="97"/>
      <c r="N87" s="97"/>
      <c r="O87" s="97"/>
      <c r="P87" s="97"/>
      <c r="R87" s="5">
        <f t="shared" si="12"/>
        <v>100</v>
      </c>
    </row>
    <row r="88" spans="1:18" x14ac:dyDescent="0.2">
      <c r="A88" s="87" t="str">
        <f t="shared" si="13"/>
        <v>9|3</v>
      </c>
      <c r="B88" s="85" t="s">
        <v>5</v>
      </c>
      <c r="C88" s="28" t="s">
        <v>81</v>
      </c>
      <c r="D88" s="29">
        <v>3</v>
      </c>
      <c r="E88" s="98">
        <v>20</v>
      </c>
      <c r="F88" s="98">
        <v>20</v>
      </c>
      <c r="G88" s="98">
        <v>30</v>
      </c>
      <c r="H88" s="98">
        <v>20</v>
      </c>
      <c r="I88" s="98">
        <v>10</v>
      </c>
      <c r="J88" s="97"/>
      <c r="K88" s="97"/>
      <c r="L88" s="97"/>
      <c r="M88" s="97"/>
      <c r="N88" s="97"/>
      <c r="O88" s="97"/>
      <c r="P88" s="97"/>
      <c r="R88" s="5">
        <f t="shared" si="12"/>
        <v>100</v>
      </c>
    </row>
    <row r="89" spans="1:18" x14ac:dyDescent="0.2">
      <c r="A89" s="87" t="str">
        <f t="shared" si="13"/>
        <v>9|4</v>
      </c>
      <c r="B89" s="85" t="s">
        <v>6</v>
      </c>
      <c r="C89" s="28" t="s">
        <v>82</v>
      </c>
      <c r="D89" s="29">
        <v>4</v>
      </c>
      <c r="E89" s="98">
        <v>10</v>
      </c>
      <c r="F89" s="98">
        <v>10</v>
      </c>
      <c r="G89" s="98">
        <v>10</v>
      </c>
      <c r="H89" s="98">
        <v>10</v>
      </c>
      <c r="I89" s="98">
        <v>20</v>
      </c>
      <c r="J89" s="97">
        <v>10</v>
      </c>
      <c r="K89" s="97">
        <v>10</v>
      </c>
      <c r="L89" s="97">
        <v>10</v>
      </c>
      <c r="M89" s="97">
        <v>10</v>
      </c>
      <c r="N89" s="97"/>
      <c r="O89" s="97"/>
      <c r="P89" s="97"/>
      <c r="R89" s="5">
        <f t="shared" si="12"/>
        <v>100</v>
      </c>
    </row>
    <row r="90" spans="1:18" x14ac:dyDescent="0.2">
      <c r="A90" s="87" t="str">
        <f t="shared" si="13"/>
        <v>9|5</v>
      </c>
      <c r="B90" s="85" t="s">
        <v>7</v>
      </c>
      <c r="C90" s="28" t="s">
        <v>83</v>
      </c>
      <c r="D90" s="29">
        <v>5</v>
      </c>
      <c r="E90" s="98">
        <v>5</v>
      </c>
      <c r="F90" s="98">
        <v>10</v>
      </c>
      <c r="G90" s="98">
        <v>10</v>
      </c>
      <c r="H90" s="98">
        <v>20</v>
      </c>
      <c r="I90" s="98">
        <v>15</v>
      </c>
      <c r="J90" s="97">
        <v>10</v>
      </c>
      <c r="K90" s="97">
        <v>10</v>
      </c>
      <c r="L90" s="97">
        <v>10</v>
      </c>
      <c r="M90" s="97">
        <v>10</v>
      </c>
      <c r="N90" s="97"/>
      <c r="O90" s="97"/>
      <c r="P90" s="97"/>
      <c r="R90" s="5">
        <f t="shared" si="12"/>
        <v>100</v>
      </c>
    </row>
    <row r="91" spans="1:18" x14ac:dyDescent="0.2">
      <c r="A91" s="87" t="str">
        <f t="shared" si="13"/>
        <v>9|6</v>
      </c>
      <c r="B91" s="85" t="s">
        <v>8</v>
      </c>
      <c r="C91" s="28" t="s">
        <v>84</v>
      </c>
      <c r="D91" s="29"/>
      <c r="E91" s="98"/>
      <c r="F91" s="98"/>
      <c r="G91" s="98">
        <v>20</v>
      </c>
      <c r="H91" s="98">
        <v>20</v>
      </c>
      <c r="I91" s="98">
        <v>20</v>
      </c>
      <c r="J91" s="97">
        <v>20</v>
      </c>
      <c r="K91" s="97">
        <v>20</v>
      </c>
      <c r="L91" s="97"/>
      <c r="M91" s="97"/>
      <c r="N91" s="97"/>
      <c r="O91" s="97"/>
      <c r="P91" s="97"/>
      <c r="R91" s="5">
        <f t="shared" si="12"/>
        <v>100</v>
      </c>
    </row>
    <row r="92" spans="1:18" x14ac:dyDescent="0.2">
      <c r="A92" s="87" t="str">
        <f t="shared" si="13"/>
        <v>9|7</v>
      </c>
      <c r="B92" s="85" t="s">
        <v>9</v>
      </c>
      <c r="C92" s="28" t="s">
        <v>85</v>
      </c>
      <c r="D92" s="29">
        <v>3</v>
      </c>
      <c r="E92" s="98"/>
      <c r="F92" s="98"/>
      <c r="G92" s="98">
        <v>10</v>
      </c>
      <c r="H92" s="98">
        <v>10</v>
      </c>
      <c r="I92" s="98">
        <v>20</v>
      </c>
      <c r="J92" s="97">
        <v>20</v>
      </c>
      <c r="K92" s="97">
        <v>20</v>
      </c>
      <c r="L92" s="97">
        <v>10</v>
      </c>
      <c r="M92" s="97">
        <v>10</v>
      </c>
      <c r="N92" s="97"/>
      <c r="O92" s="97"/>
      <c r="P92" s="97"/>
      <c r="R92" s="5">
        <f t="shared" si="12"/>
        <v>100</v>
      </c>
    </row>
    <row r="93" spans="1:18" x14ac:dyDescent="0.2">
      <c r="A93" s="87" t="str">
        <f t="shared" si="13"/>
        <v>9|8</v>
      </c>
      <c r="B93" s="85" t="s">
        <v>10</v>
      </c>
      <c r="C93" s="28" t="s">
        <v>86</v>
      </c>
      <c r="D93" s="29">
        <v>5</v>
      </c>
      <c r="E93" s="98">
        <v>10</v>
      </c>
      <c r="F93" s="98">
        <v>10</v>
      </c>
      <c r="G93" s="98">
        <v>10</v>
      </c>
      <c r="H93" s="98">
        <v>10</v>
      </c>
      <c r="I93" s="98">
        <v>10</v>
      </c>
      <c r="J93" s="97">
        <v>20</v>
      </c>
      <c r="K93" s="97">
        <v>10</v>
      </c>
      <c r="L93" s="97">
        <v>10</v>
      </c>
      <c r="M93" s="97">
        <v>10</v>
      </c>
      <c r="N93" s="97"/>
      <c r="O93" s="97"/>
      <c r="P93" s="97"/>
      <c r="R93" s="5">
        <f t="shared" si="12"/>
        <v>100</v>
      </c>
    </row>
    <row r="94" spans="1:18" x14ac:dyDescent="0.2">
      <c r="A94" s="87" t="str">
        <f t="shared" si="13"/>
        <v>9|9</v>
      </c>
      <c r="B94" s="85" t="s">
        <v>11</v>
      </c>
      <c r="C94" s="28" t="s">
        <v>87</v>
      </c>
      <c r="D94" s="29">
        <v>6</v>
      </c>
      <c r="E94" s="98">
        <v>10</v>
      </c>
      <c r="F94" s="98">
        <v>10</v>
      </c>
      <c r="G94" s="98">
        <v>10</v>
      </c>
      <c r="H94" s="98">
        <v>10</v>
      </c>
      <c r="I94" s="98">
        <v>20</v>
      </c>
      <c r="J94" s="97">
        <v>10</v>
      </c>
      <c r="K94" s="97">
        <v>10</v>
      </c>
      <c r="L94" s="97">
        <v>10</v>
      </c>
      <c r="M94" s="97">
        <v>10</v>
      </c>
      <c r="N94" s="97"/>
      <c r="O94" s="97"/>
      <c r="P94" s="97"/>
      <c r="R94" s="5">
        <f t="shared" si="12"/>
        <v>100</v>
      </c>
    </row>
    <row r="95" spans="1:18" x14ac:dyDescent="0.2">
      <c r="A95" s="87" t="str">
        <f t="shared" si="13"/>
        <v>9|10</v>
      </c>
      <c r="B95" s="85" t="s">
        <v>12</v>
      </c>
      <c r="C95" s="28" t="s">
        <v>94</v>
      </c>
      <c r="D95" s="29">
        <v>6</v>
      </c>
      <c r="E95" s="98"/>
      <c r="F95" s="98"/>
      <c r="G95" s="98">
        <v>10</v>
      </c>
      <c r="H95" s="98">
        <v>10</v>
      </c>
      <c r="I95" s="98">
        <v>20</v>
      </c>
      <c r="J95" s="97">
        <v>20</v>
      </c>
      <c r="K95" s="97">
        <v>20</v>
      </c>
      <c r="L95" s="97">
        <v>10</v>
      </c>
      <c r="M95" s="97">
        <v>10</v>
      </c>
      <c r="N95" s="97"/>
      <c r="O95" s="97"/>
      <c r="P95" s="97"/>
      <c r="R95" s="5">
        <f t="shared" si="12"/>
        <v>100</v>
      </c>
    </row>
    <row r="96" spans="1:18" x14ac:dyDescent="0.2">
      <c r="A96" s="87" t="str">
        <f t="shared" si="13"/>
        <v>9|11</v>
      </c>
      <c r="B96" s="85" t="s">
        <v>13</v>
      </c>
      <c r="C96" s="28" t="s">
        <v>88</v>
      </c>
      <c r="D96" s="29"/>
      <c r="E96" s="98"/>
      <c r="F96" s="98">
        <v>5</v>
      </c>
      <c r="G96" s="98">
        <v>5</v>
      </c>
      <c r="H96" s="98">
        <v>20</v>
      </c>
      <c r="I96" s="98">
        <v>20</v>
      </c>
      <c r="J96" s="97">
        <v>20</v>
      </c>
      <c r="K96" s="97">
        <v>10</v>
      </c>
      <c r="L96" s="97">
        <v>10</v>
      </c>
      <c r="M96" s="97">
        <v>10</v>
      </c>
      <c r="N96" s="97"/>
      <c r="O96" s="97"/>
      <c r="P96" s="97"/>
      <c r="R96" s="5">
        <f t="shared" si="12"/>
        <v>100</v>
      </c>
    </row>
    <row r="97" spans="1:18" x14ac:dyDescent="0.2">
      <c r="A97" s="87" t="str">
        <f t="shared" si="13"/>
        <v>9|12</v>
      </c>
      <c r="B97" s="85" t="s">
        <v>89</v>
      </c>
      <c r="C97" s="28" t="s">
        <v>90</v>
      </c>
      <c r="D97" s="29"/>
      <c r="E97" s="98">
        <v>10</v>
      </c>
      <c r="F97" s="98">
        <v>10</v>
      </c>
      <c r="G97" s="98">
        <v>10</v>
      </c>
      <c r="H97" s="98">
        <v>10</v>
      </c>
      <c r="I97" s="98">
        <v>20</v>
      </c>
      <c r="J97" s="97">
        <v>10</v>
      </c>
      <c r="K97" s="97">
        <v>10</v>
      </c>
      <c r="L97" s="97">
        <v>10</v>
      </c>
      <c r="M97" s="97">
        <v>10</v>
      </c>
      <c r="N97" s="97"/>
      <c r="O97" s="97"/>
      <c r="P97" s="97"/>
      <c r="R97" s="5">
        <f t="shared" si="12"/>
        <v>100</v>
      </c>
    </row>
    <row r="99" spans="1:18" ht="13.5" thickBot="1" x14ac:dyDescent="0.25">
      <c r="A99" s="93" t="s">
        <v>48</v>
      </c>
      <c r="B99" s="92">
        <v>10</v>
      </c>
      <c r="C99" s="89"/>
      <c r="D99" s="90"/>
      <c r="E99" s="206">
        <v>1</v>
      </c>
      <c r="F99" s="206">
        <v>2</v>
      </c>
      <c r="G99" s="206">
        <v>3</v>
      </c>
      <c r="H99" s="206">
        <v>4</v>
      </c>
      <c r="I99" s="206">
        <v>5</v>
      </c>
      <c r="J99" s="206">
        <v>6</v>
      </c>
      <c r="K99" s="206">
        <v>7</v>
      </c>
      <c r="L99" s="206">
        <v>8</v>
      </c>
      <c r="M99" s="206">
        <v>9</v>
      </c>
      <c r="N99" s="206">
        <v>10</v>
      </c>
      <c r="O99" s="206">
        <v>11</v>
      </c>
      <c r="P99" s="206">
        <v>12</v>
      </c>
    </row>
    <row r="100" spans="1:18" ht="13.5" thickTop="1" x14ac:dyDescent="0.2">
      <c r="A100" s="86" t="str">
        <f>CONCATENATE($B$99,"|",B100)</f>
        <v>10|1</v>
      </c>
      <c r="B100" s="88">
        <v>1</v>
      </c>
      <c r="C100" s="28" t="s">
        <v>79</v>
      </c>
      <c r="D100" s="29">
        <v>1</v>
      </c>
      <c r="E100" s="95">
        <v>20</v>
      </c>
      <c r="F100" s="95">
        <v>30</v>
      </c>
      <c r="G100" s="95">
        <v>20</v>
      </c>
      <c r="H100" s="95">
        <v>20</v>
      </c>
      <c r="I100" s="95">
        <v>10</v>
      </c>
      <c r="J100" s="96"/>
      <c r="K100" s="96"/>
      <c r="L100" s="96"/>
      <c r="M100" s="96"/>
      <c r="N100" s="96"/>
      <c r="O100" s="96"/>
      <c r="P100" s="96"/>
      <c r="R100" s="5">
        <f t="shared" ref="R100:R111" si="14">SUM(E100:P100)</f>
        <v>100</v>
      </c>
    </row>
    <row r="101" spans="1:18" x14ac:dyDescent="0.2">
      <c r="A101" s="87" t="str">
        <f t="shared" ref="A101:A111" si="15">CONCATENATE($B$99,"|",B101)</f>
        <v>10|2</v>
      </c>
      <c r="B101" s="85" t="s">
        <v>4</v>
      </c>
      <c r="C101" s="28" t="s">
        <v>80</v>
      </c>
      <c r="D101" s="29">
        <v>2</v>
      </c>
      <c r="E101" s="95">
        <v>10</v>
      </c>
      <c r="F101" s="95">
        <v>10</v>
      </c>
      <c r="G101" s="95">
        <v>20</v>
      </c>
      <c r="H101" s="95">
        <v>10</v>
      </c>
      <c r="I101" s="95">
        <v>10</v>
      </c>
      <c r="J101" s="97">
        <v>10</v>
      </c>
      <c r="K101" s="97">
        <v>10</v>
      </c>
      <c r="L101" s="97">
        <v>10</v>
      </c>
      <c r="M101" s="97">
        <v>10</v>
      </c>
      <c r="N101" s="97"/>
      <c r="O101" s="97"/>
      <c r="P101" s="97"/>
      <c r="R101" s="5">
        <f t="shared" si="14"/>
        <v>100</v>
      </c>
    </row>
    <row r="102" spans="1:18" x14ac:dyDescent="0.2">
      <c r="A102" s="87" t="str">
        <f t="shared" si="15"/>
        <v>10|3</v>
      </c>
      <c r="B102" s="85" t="s">
        <v>5</v>
      </c>
      <c r="C102" s="28" t="s">
        <v>81</v>
      </c>
      <c r="D102" s="29">
        <v>3</v>
      </c>
      <c r="E102" s="98">
        <v>20</v>
      </c>
      <c r="F102" s="98">
        <v>20</v>
      </c>
      <c r="G102" s="98">
        <v>20</v>
      </c>
      <c r="H102" s="98">
        <v>20</v>
      </c>
      <c r="I102" s="98">
        <v>20</v>
      </c>
      <c r="J102" s="97"/>
      <c r="K102" s="97"/>
      <c r="L102" s="97"/>
      <c r="M102" s="97"/>
      <c r="N102" s="97"/>
      <c r="O102" s="97"/>
      <c r="P102" s="97"/>
      <c r="R102" s="5">
        <f t="shared" si="14"/>
        <v>100</v>
      </c>
    </row>
    <row r="103" spans="1:18" x14ac:dyDescent="0.2">
      <c r="A103" s="87" t="str">
        <f t="shared" si="15"/>
        <v>10|4</v>
      </c>
      <c r="B103" s="85" t="s">
        <v>6</v>
      </c>
      <c r="C103" s="28" t="s">
        <v>82</v>
      </c>
      <c r="D103" s="29">
        <v>4</v>
      </c>
      <c r="E103" s="98">
        <v>5</v>
      </c>
      <c r="F103" s="98">
        <v>10</v>
      </c>
      <c r="G103" s="98">
        <v>15</v>
      </c>
      <c r="H103" s="98">
        <v>10</v>
      </c>
      <c r="I103" s="98">
        <v>10</v>
      </c>
      <c r="J103" s="97">
        <v>10</v>
      </c>
      <c r="K103" s="97">
        <v>10</v>
      </c>
      <c r="L103" s="97">
        <v>10</v>
      </c>
      <c r="M103" s="97">
        <v>10</v>
      </c>
      <c r="N103" s="97">
        <v>10</v>
      </c>
      <c r="O103" s="97"/>
      <c r="P103" s="97"/>
      <c r="R103" s="5">
        <f t="shared" si="14"/>
        <v>100</v>
      </c>
    </row>
    <row r="104" spans="1:18" x14ac:dyDescent="0.2">
      <c r="A104" s="87" t="str">
        <f t="shared" si="15"/>
        <v>10|5</v>
      </c>
      <c r="B104" s="85" t="s">
        <v>7</v>
      </c>
      <c r="C104" s="28" t="s">
        <v>83</v>
      </c>
      <c r="D104" s="29"/>
      <c r="E104" s="98">
        <v>5</v>
      </c>
      <c r="F104" s="98">
        <v>10</v>
      </c>
      <c r="G104" s="98">
        <v>15</v>
      </c>
      <c r="H104" s="98">
        <v>10</v>
      </c>
      <c r="I104" s="98">
        <v>10</v>
      </c>
      <c r="J104" s="97">
        <v>10</v>
      </c>
      <c r="K104" s="97">
        <v>10</v>
      </c>
      <c r="L104" s="97">
        <v>10</v>
      </c>
      <c r="M104" s="97">
        <v>10</v>
      </c>
      <c r="N104" s="97">
        <v>10</v>
      </c>
      <c r="O104" s="97"/>
      <c r="P104" s="97"/>
      <c r="R104" s="5">
        <f t="shared" si="14"/>
        <v>100</v>
      </c>
    </row>
    <row r="105" spans="1:18" x14ac:dyDescent="0.2">
      <c r="A105" s="87" t="str">
        <f t="shared" si="15"/>
        <v>10|6</v>
      </c>
      <c r="B105" s="85" t="s">
        <v>8</v>
      </c>
      <c r="C105" s="28" t="s">
        <v>84</v>
      </c>
      <c r="D105" s="29">
        <v>5</v>
      </c>
      <c r="E105" s="98"/>
      <c r="F105" s="98"/>
      <c r="G105" s="98">
        <v>20</v>
      </c>
      <c r="H105" s="98">
        <v>20</v>
      </c>
      <c r="I105" s="98">
        <v>20</v>
      </c>
      <c r="J105" s="97">
        <v>20</v>
      </c>
      <c r="K105" s="97">
        <v>20</v>
      </c>
      <c r="L105" s="97"/>
      <c r="M105" s="97"/>
      <c r="N105" s="97"/>
      <c r="O105" s="97"/>
      <c r="P105" s="97"/>
      <c r="R105" s="5">
        <f t="shared" si="14"/>
        <v>100</v>
      </c>
    </row>
    <row r="106" spans="1:18" x14ac:dyDescent="0.2">
      <c r="A106" s="87" t="str">
        <f t="shared" si="15"/>
        <v>10|7</v>
      </c>
      <c r="B106" s="85" t="s">
        <v>9</v>
      </c>
      <c r="C106" s="28" t="s">
        <v>85</v>
      </c>
      <c r="D106" s="29">
        <v>3</v>
      </c>
      <c r="E106" s="98"/>
      <c r="F106" s="98"/>
      <c r="G106" s="98">
        <v>10</v>
      </c>
      <c r="H106" s="98">
        <v>10</v>
      </c>
      <c r="I106" s="98">
        <v>10</v>
      </c>
      <c r="J106" s="97">
        <v>20</v>
      </c>
      <c r="K106" s="97">
        <v>20</v>
      </c>
      <c r="L106" s="97">
        <v>10</v>
      </c>
      <c r="M106" s="97">
        <v>10</v>
      </c>
      <c r="N106" s="97">
        <v>10</v>
      </c>
      <c r="O106" s="97"/>
      <c r="P106" s="97"/>
      <c r="R106" s="5">
        <f t="shared" si="14"/>
        <v>100</v>
      </c>
    </row>
    <row r="107" spans="1:18" x14ac:dyDescent="0.2">
      <c r="A107" s="87" t="str">
        <f t="shared" si="15"/>
        <v>10|8</v>
      </c>
      <c r="B107" s="85" t="s">
        <v>10</v>
      </c>
      <c r="C107" s="28" t="s">
        <v>86</v>
      </c>
      <c r="D107" s="29">
        <v>5</v>
      </c>
      <c r="E107" s="98">
        <v>5</v>
      </c>
      <c r="F107" s="98">
        <v>5</v>
      </c>
      <c r="G107" s="98">
        <v>10</v>
      </c>
      <c r="H107" s="98">
        <v>10</v>
      </c>
      <c r="I107" s="98">
        <v>10</v>
      </c>
      <c r="J107" s="97">
        <v>20</v>
      </c>
      <c r="K107" s="97">
        <v>10</v>
      </c>
      <c r="L107" s="97">
        <v>10</v>
      </c>
      <c r="M107" s="97">
        <v>10</v>
      </c>
      <c r="N107" s="97">
        <v>10</v>
      </c>
      <c r="O107" s="97"/>
      <c r="P107" s="97"/>
      <c r="R107" s="5">
        <f t="shared" si="14"/>
        <v>100</v>
      </c>
    </row>
    <row r="108" spans="1:18" x14ac:dyDescent="0.2">
      <c r="A108" s="87" t="str">
        <f t="shared" si="15"/>
        <v>10|9</v>
      </c>
      <c r="B108" s="85" t="s">
        <v>11</v>
      </c>
      <c r="C108" s="28" t="s">
        <v>87</v>
      </c>
      <c r="D108" s="29">
        <v>6</v>
      </c>
      <c r="E108" s="98">
        <v>5</v>
      </c>
      <c r="F108" s="98">
        <v>5</v>
      </c>
      <c r="G108" s="98">
        <v>10</v>
      </c>
      <c r="H108" s="98">
        <v>10</v>
      </c>
      <c r="I108" s="98">
        <v>10</v>
      </c>
      <c r="J108" s="97">
        <v>20</v>
      </c>
      <c r="K108" s="97">
        <v>10</v>
      </c>
      <c r="L108" s="97">
        <v>10</v>
      </c>
      <c r="M108" s="97">
        <v>10</v>
      </c>
      <c r="N108" s="97">
        <v>10</v>
      </c>
      <c r="O108" s="97"/>
      <c r="P108" s="97"/>
      <c r="R108" s="5">
        <f t="shared" si="14"/>
        <v>100</v>
      </c>
    </row>
    <row r="109" spans="1:18" x14ac:dyDescent="0.2">
      <c r="A109" s="87" t="str">
        <f t="shared" si="15"/>
        <v>10|10</v>
      </c>
      <c r="B109" s="85" t="s">
        <v>12</v>
      </c>
      <c r="C109" s="28" t="s">
        <v>94</v>
      </c>
      <c r="D109" s="29">
        <v>6</v>
      </c>
      <c r="E109" s="98"/>
      <c r="F109" s="98"/>
      <c r="G109" s="98">
        <v>10</v>
      </c>
      <c r="H109" s="98">
        <v>10</v>
      </c>
      <c r="I109" s="98">
        <v>10</v>
      </c>
      <c r="J109" s="97">
        <v>20</v>
      </c>
      <c r="K109" s="97">
        <v>20</v>
      </c>
      <c r="L109" s="97">
        <v>10</v>
      </c>
      <c r="M109" s="97">
        <v>10</v>
      </c>
      <c r="N109" s="97">
        <v>10</v>
      </c>
      <c r="O109" s="97"/>
      <c r="P109" s="97"/>
      <c r="R109" s="5">
        <f t="shared" si="14"/>
        <v>100</v>
      </c>
    </row>
    <row r="110" spans="1:18" x14ac:dyDescent="0.2">
      <c r="A110" s="87" t="str">
        <f t="shared" si="15"/>
        <v>10|11</v>
      </c>
      <c r="B110" s="85" t="s">
        <v>13</v>
      </c>
      <c r="C110" s="28" t="s">
        <v>88</v>
      </c>
      <c r="D110" s="29"/>
      <c r="E110" s="98"/>
      <c r="F110" s="98">
        <v>5</v>
      </c>
      <c r="G110" s="98">
        <v>5</v>
      </c>
      <c r="H110" s="98">
        <v>10</v>
      </c>
      <c r="I110" s="98">
        <v>20</v>
      </c>
      <c r="J110" s="97">
        <v>20</v>
      </c>
      <c r="K110" s="97">
        <v>10</v>
      </c>
      <c r="L110" s="97">
        <v>10</v>
      </c>
      <c r="M110" s="97">
        <v>10</v>
      </c>
      <c r="N110" s="97">
        <v>10</v>
      </c>
      <c r="O110" s="97"/>
      <c r="P110" s="97"/>
      <c r="R110" s="5">
        <f t="shared" si="14"/>
        <v>100</v>
      </c>
    </row>
    <row r="111" spans="1:18" x14ac:dyDescent="0.2">
      <c r="A111" s="87" t="str">
        <f t="shared" si="15"/>
        <v>10|12</v>
      </c>
      <c r="B111" s="85" t="s">
        <v>89</v>
      </c>
      <c r="C111" s="28" t="s">
        <v>90</v>
      </c>
      <c r="D111" s="29"/>
      <c r="E111" s="98">
        <v>10</v>
      </c>
      <c r="F111" s="98">
        <v>10</v>
      </c>
      <c r="G111" s="98">
        <v>10</v>
      </c>
      <c r="H111" s="98">
        <v>10</v>
      </c>
      <c r="I111" s="98">
        <v>10</v>
      </c>
      <c r="J111" s="97">
        <v>10</v>
      </c>
      <c r="K111" s="97">
        <v>10</v>
      </c>
      <c r="L111" s="97">
        <v>10</v>
      </c>
      <c r="M111" s="97">
        <v>10</v>
      </c>
      <c r="N111" s="97">
        <v>10</v>
      </c>
      <c r="O111" s="97"/>
      <c r="P111" s="97"/>
      <c r="R111" s="5">
        <f t="shared" si="14"/>
        <v>100</v>
      </c>
    </row>
    <row r="113" spans="1:18" ht="13.5" thickBot="1" x14ac:dyDescent="0.25">
      <c r="A113" s="93" t="s">
        <v>48</v>
      </c>
      <c r="B113" s="92">
        <v>11</v>
      </c>
      <c r="C113" s="89"/>
      <c r="D113" s="90"/>
      <c r="E113" s="206">
        <v>1</v>
      </c>
      <c r="F113" s="206">
        <v>2</v>
      </c>
      <c r="G113" s="206">
        <v>3</v>
      </c>
      <c r="H113" s="206">
        <v>4</v>
      </c>
      <c r="I113" s="206">
        <v>5</v>
      </c>
      <c r="J113" s="206">
        <v>6</v>
      </c>
      <c r="K113" s="206">
        <v>7</v>
      </c>
      <c r="L113" s="206">
        <v>8</v>
      </c>
      <c r="M113" s="206">
        <v>9</v>
      </c>
      <c r="N113" s="206">
        <v>10</v>
      </c>
      <c r="O113" s="206">
        <v>11</v>
      </c>
      <c r="P113" s="206">
        <v>12</v>
      </c>
    </row>
    <row r="114" spans="1:18" ht="13.5" thickTop="1" x14ac:dyDescent="0.2">
      <c r="A114" s="86" t="str">
        <f>CONCATENATE($B$113,"|",B114)</f>
        <v>11|1</v>
      </c>
      <c r="B114" s="88">
        <v>1</v>
      </c>
      <c r="C114" s="28" t="s">
        <v>79</v>
      </c>
      <c r="D114" s="29">
        <v>1</v>
      </c>
      <c r="E114" s="95">
        <v>20</v>
      </c>
      <c r="F114" s="95">
        <v>20</v>
      </c>
      <c r="G114" s="95">
        <v>20</v>
      </c>
      <c r="H114" s="95">
        <v>20</v>
      </c>
      <c r="I114" s="95">
        <v>10</v>
      </c>
      <c r="J114" s="96">
        <v>10</v>
      </c>
      <c r="K114" s="96"/>
      <c r="L114" s="96"/>
      <c r="M114" s="96"/>
      <c r="N114" s="96"/>
      <c r="O114" s="96"/>
      <c r="P114" s="96"/>
      <c r="R114" s="5">
        <f t="shared" ref="R114:R125" si="16">SUM(E114:P114)</f>
        <v>100</v>
      </c>
    </row>
    <row r="115" spans="1:18" x14ac:dyDescent="0.2">
      <c r="A115" s="87" t="str">
        <f t="shared" ref="A115:A125" si="17">CONCATENATE($B$113,"|",B115)</f>
        <v>11|2</v>
      </c>
      <c r="B115" s="85" t="s">
        <v>4</v>
      </c>
      <c r="C115" s="28" t="s">
        <v>80</v>
      </c>
      <c r="D115" s="29">
        <v>2</v>
      </c>
      <c r="E115" s="95">
        <v>10</v>
      </c>
      <c r="F115" s="95">
        <v>10</v>
      </c>
      <c r="G115" s="95">
        <v>20</v>
      </c>
      <c r="H115" s="95">
        <v>10</v>
      </c>
      <c r="I115" s="95">
        <v>10</v>
      </c>
      <c r="J115" s="97">
        <v>10</v>
      </c>
      <c r="K115" s="97">
        <v>10</v>
      </c>
      <c r="L115" s="97">
        <v>10</v>
      </c>
      <c r="M115" s="97">
        <v>10</v>
      </c>
      <c r="N115" s="97"/>
      <c r="O115" s="97"/>
      <c r="P115" s="97"/>
      <c r="R115" s="5">
        <f t="shared" si="16"/>
        <v>100</v>
      </c>
    </row>
    <row r="116" spans="1:18" x14ac:dyDescent="0.2">
      <c r="A116" s="87" t="str">
        <f t="shared" si="17"/>
        <v>11|3</v>
      </c>
      <c r="B116" s="85" t="s">
        <v>5</v>
      </c>
      <c r="C116" s="28" t="s">
        <v>81</v>
      </c>
      <c r="D116" s="29">
        <v>3</v>
      </c>
      <c r="E116" s="98">
        <v>20</v>
      </c>
      <c r="F116" s="98">
        <v>20</v>
      </c>
      <c r="G116" s="98">
        <v>20</v>
      </c>
      <c r="H116" s="98">
        <v>20</v>
      </c>
      <c r="I116" s="98">
        <v>20</v>
      </c>
      <c r="J116" s="97"/>
      <c r="K116" s="97"/>
      <c r="L116" s="97"/>
      <c r="M116" s="97"/>
      <c r="N116" s="97"/>
      <c r="O116" s="97"/>
      <c r="P116" s="97"/>
      <c r="R116" s="5">
        <f t="shared" si="16"/>
        <v>100</v>
      </c>
    </row>
    <row r="117" spans="1:18" x14ac:dyDescent="0.2">
      <c r="A117" s="87" t="str">
        <f t="shared" si="17"/>
        <v>11|4</v>
      </c>
      <c r="B117" s="85" t="s">
        <v>6</v>
      </c>
      <c r="C117" s="28" t="s">
        <v>82</v>
      </c>
      <c r="D117" s="29"/>
      <c r="E117" s="98">
        <v>5</v>
      </c>
      <c r="F117" s="98">
        <v>10</v>
      </c>
      <c r="G117" s="98">
        <v>10</v>
      </c>
      <c r="H117" s="98">
        <v>10</v>
      </c>
      <c r="I117" s="98">
        <v>10</v>
      </c>
      <c r="J117" s="97">
        <v>10</v>
      </c>
      <c r="K117" s="97">
        <v>10</v>
      </c>
      <c r="L117" s="97">
        <v>10</v>
      </c>
      <c r="M117" s="97">
        <v>10</v>
      </c>
      <c r="N117" s="97">
        <v>10</v>
      </c>
      <c r="O117" s="97">
        <v>5</v>
      </c>
      <c r="P117" s="97"/>
      <c r="R117" s="5">
        <f t="shared" si="16"/>
        <v>100</v>
      </c>
    </row>
    <row r="118" spans="1:18" x14ac:dyDescent="0.2">
      <c r="A118" s="87" t="str">
        <f t="shared" si="17"/>
        <v>11|5</v>
      </c>
      <c r="B118" s="85" t="s">
        <v>7</v>
      </c>
      <c r="C118" s="28" t="s">
        <v>83</v>
      </c>
      <c r="D118" s="29">
        <v>4</v>
      </c>
      <c r="E118" s="98">
        <v>5</v>
      </c>
      <c r="F118" s="98">
        <v>10</v>
      </c>
      <c r="G118" s="98">
        <v>10</v>
      </c>
      <c r="H118" s="98">
        <v>10</v>
      </c>
      <c r="I118" s="98">
        <v>10</v>
      </c>
      <c r="J118" s="97">
        <v>10</v>
      </c>
      <c r="K118" s="97">
        <v>10</v>
      </c>
      <c r="L118" s="97">
        <v>10</v>
      </c>
      <c r="M118" s="97">
        <v>10</v>
      </c>
      <c r="N118" s="97">
        <v>10</v>
      </c>
      <c r="O118" s="97">
        <v>5</v>
      </c>
      <c r="P118" s="97"/>
      <c r="R118" s="5">
        <f t="shared" si="16"/>
        <v>100</v>
      </c>
    </row>
    <row r="119" spans="1:18" x14ac:dyDescent="0.2">
      <c r="A119" s="87" t="str">
        <f t="shared" si="17"/>
        <v>11|6</v>
      </c>
      <c r="B119" s="85" t="s">
        <v>8</v>
      </c>
      <c r="C119" s="28" t="s">
        <v>84</v>
      </c>
      <c r="D119" s="29">
        <v>5</v>
      </c>
      <c r="E119" s="98"/>
      <c r="F119" s="98"/>
      <c r="G119" s="98">
        <v>10</v>
      </c>
      <c r="H119" s="98">
        <v>20</v>
      </c>
      <c r="I119" s="98">
        <v>20</v>
      </c>
      <c r="J119" s="97">
        <v>20</v>
      </c>
      <c r="K119" s="97">
        <v>20</v>
      </c>
      <c r="L119" s="97">
        <v>10</v>
      </c>
      <c r="M119" s="97"/>
      <c r="N119" s="97"/>
      <c r="O119" s="97"/>
      <c r="P119" s="97"/>
      <c r="R119" s="5">
        <f t="shared" si="16"/>
        <v>100</v>
      </c>
    </row>
    <row r="120" spans="1:18" x14ac:dyDescent="0.2">
      <c r="A120" s="87" t="str">
        <f t="shared" si="17"/>
        <v>11|7</v>
      </c>
      <c r="B120" s="85" t="s">
        <v>9</v>
      </c>
      <c r="C120" s="28" t="s">
        <v>85</v>
      </c>
      <c r="D120" s="29">
        <v>3</v>
      </c>
      <c r="E120" s="98"/>
      <c r="F120" s="98"/>
      <c r="G120" s="98">
        <v>10</v>
      </c>
      <c r="H120" s="98">
        <v>10</v>
      </c>
      <c r="I120" s="98">
        <v>10</v>
      </c>
      <c r="J120" s="97">
        <v>10</v>
      </c>
      <c r="K120" s="97">
        <v>20</v>
      </c>
      <c r="L120" s="97">
        <v>10</v>
      </c>
      <c r="M120" s="97">
        <v>10</v>
      </c>
      <c r="N120" s="97">
        <v>10</v>
      </c>
      <c r="O120" s="97">
        <v>10</v>
      </c>
      <c r="P120" s="97"/>
      <c r="R120" s="5">
        <f t="shared" si="16"/>
        <v>100</v>
      </c>
    </row>
    <row r="121" spans="1:18" x14ac:dyDescent="0.2">
      <c r="A121" s="87" t="str">
        <f t="shared" si="17"/>
        <v>11|8</v>
      </c>
      <c r="B121" s="85" t="s">
        <v>10</v>
      </c>
      <c r="C121" s="28" t="s">
        <v>86</v>
      </c>
      <c r="D121" s="29">
        <v>5</v>
      </c>
      <c r="E121" s="98">
        <v>5</v>
      </c>
      <c r="F121" s="98">
        <v>5</v>
      </c>
      <c r="G121" s="98">
        <v>10</v>
      </c>
      <c r="H121" s="98">
        <v>10</v>
      </c>
      <c r="I121" s="98">
        <v>10</v>
      </c>
      <c r="J121" s="97">
        <v>15</v>
      </c>
      <c r="K121" s="97">
        <v>10</v>
      </c>
      <c r="L121" s="97">
        <v>10</v>
      </c>
      <c r="M121" s="97">
        <v>10</v>
      </c>
      <c r="N121" s="97">
        <v>10</v>
      </c>
      <c r="O121" s="97">
        <v>5</v>
      </c>
      <c r="P121" s="97"/>
      <c r="R121" s="5">
        <f t="shared" si="16"/>
        <v>100</v>
      </c>
    </row>
    <row r="122" spans="1:18" x14ac:dyDescent="0.2">
      <c r="A122" s="87" t="str">
        <f t="shared" si="17"/>
        <v>11|9</v>
      </c>
      <c r="B122" s="85" t="s">
        <v>11</v>
      </c>
      <c r="C122" s="28" t="s">
        <v>87</v>
      </c>
      <c r="D122" s="29">
        <v>6</v>
      </c>
      <c r="E122" s="98">
        <v>5</v>
      </c>
      <c r="F122" s="98">
        <v>5</v>
      </c>
      <c r="G122" s="98">
        <v>5</v>
      </c>
      <c r="H122" s="98">
        <v>10</v>
      </c>
      <c r="I122" s="98">
        <v>10</v>
      </c>
      <c r="J122" s="97">
        <v>20</v>
      </c>
      <c r="K122" s="97">
        <v>10</v>
      </c>
      <c r="L122" s="97">
        <v>10</v>
      </c>
      <c r="M122" s="97">
        <v>10</v>
      </c>
      <c r="N122" s="97">
        <v>10</v>
      </c>
      <c r="O122" s="97">
        <v>5</v>
      </c>
      <c r="P122" s="97"/>
      <c r="R122" s="5">
        <f t="shared" si="16"/>
        <v>100</v>
      </c>
    </row>
    <row r="123" spans="1:18" x14ac:dyDescent="0.2">
      <c r="A123" s="87" t="str">
        <f t="shared" si="17"/>
        <v>11|10</v>
      </c>
      <c r="B123" s="85" t="s">
        <v>12</v>
      </c>
      <c r="C123" s="28" t="s">
        <v>94</v>
      </c>
      <c r="D123" s="29">
        <v>6</v>
      </c>
      <c r="E123" s="98"/>
      <c r="F123" s="98"/>
      <c r="G123" s="98">
        <v>10</v>
      </c>
      <c r="H123" s="98">
        <v>10</v>
      </c>
      <c r="I123" s="98">
        <v>10</v>
      </c>
      <c r="J123" s="97">
        <v>10</v>
      </c>
      <c r="K123" s="97">
        <v>20</v>
      </c>
      <c r="L123" s="97">
        <v>10</v>
      </c>
      <c r="M123" s="97">
        <v>10</v>
      </c>
      <c r="N123" s="97">
        <v>10</v>
      </c>
      <c r="O123" s="97">
        <v>10</v>
      </c>
      <c r="P123" s="97"/>
      <c r="R123" s="5">
        <f t="shared" si="16"/>
        <v>100</v>
      </c>
    </row>
    <row r="124" spans="1:18" x14ac:dyDescent="0.2">
      <c r="A124" s="87" t="str">
        <f t="shared" si="17"/>
        <v>11|11</v>
      </c>
      <c r="B124" s="85" t="s">
        <v>13</v>
      </c>
      <c r="C124" s="28" t="s">
        <v>88</v>
      </c>
      <c r="D124" s="29"/>
      <c r="E124" s="98"/>
      <c r="F124" s="98">
        <v>5</v>
      </c>
      <c r="G124" s="98">
        <v>5</v>
      </c>
      <c r="H124" s="98">
        <v>10</v>
      </c>
      <c r="I124" s="98">
        <v>15</v>
      </c>
      <c r="J124" s="97">
        <v>20</v>
      </c>
      <c r="K124" s="97">
        <v>10</v>
      </c>
      <c r="L124" s="97">
        <v>10</v>
      </c>
      <c r="M124" s="97">
        <v>10</v>
      </c>
      <c r="N124" s="97">
        <v>10</v>
      </c>
      <c r="O124" s="97">
        <v>5</v>
      </c>
      <c r="P124" s="97"/>
      <c r="R124" s="5">
        <f t="shared" si="16"/>
        <v>100</v>
      </c>
    </row>
    <row r="125" spans="1:18" x14ac:dyDescent="0.2">
      <c r="A125" s="87" t="str">
        <f t="shared" si="17"/>
        <v>11|12</v>
      </c>
      <c r="B125" s="85" t="s">
        <v>89</v>
      </c>
      <c r="C125" s="28" t="s">
        <v>90</v>
      </c>
      <c r="D125" s="29"/>
      <c r="E125" s="98">
        <v>5</v>
      </c>
      <c r="F125" s="98">
        <v>10</v>
      </c>
      <c r="G125" s="98">
        <v>10</v>
      </c>
      <c r="H125" s="98">
        <v>10</v>
      </c>
      <c r="I125" s="98">
        <v>10</v>
      </c>
      <c r="J125" s="97">
        <v>10</v>
      </c>
      <c r="K125" s="97">
        <v>10</v>
      </c>
      <c r="L125" s="97">
        <v>10</v>
      </c>
      <c r="M125" s="97">
        <v>10</v>
      </c>
      <c r="N125" s="97">
        <v>10</v>
      </c>
      <c r="O125" s="97">
        <v>5</v>
      </c>
      <c r="P125" s="97"/>
      <c r="R125" s="5">
        <f t="shared" si="16"/>
        <v>100</v>
      </c>
    </row>
    <row r="127" spans="1:18" ht="13.5" thickBot="1" x14ac:dyDescent="0.25">
      <c r="A127" s="93" t="s">
        <v>48</v>
      </c>
      <c r="B127" s="92">
        <v>12</v>
      </c>
      <c r="C127" s="89"/>
      <c r="D127" s="90"/>
      <c r="E127" s="206">
        <v>1</v>
      </c>
      <c r="F127" s="206">
        <v>2</v>
      </c>
      <c r="G127" s="206">
        <v>3</v>
      </c>
      <c r="H127" s="206">
        <v>4</v>
      </c>
      <c r="I127" s="206">
        <v>5</v>
      </c>
      <c r="J127" s="206">
        <v>6</v>
      </c>
      <c r="K127" s="206">
        <v>7</v>
      </c>
      <c r="L127" s="206">
        <v>8</v>
      </c>
      <c r="M127" s="206">
        <v>9</v>
      </c>
      <c r="N127" s="206">
        <v>10</v>
      </c>
      <c r="O127" s="206">
        <v>11</v>
      </c>
      <c r="P127" s="206">
        <v>12</v>
      </c>
    </row>
    <row r="128" spans="1:18" ht="13.5" thickTop="1" x14ac:dyDescent="0.2">
      <c r="A128" s="86" t="str">
        <f>CONCATENATE($B$127,"|",B128)</f>
        <v>12|1</v>
      </c>
      <c r="B128" s="88">
        <v>1</v>
      </c>
      <c r="C128" s="28" t="s">
        <v>79</v>
      </c>
      <c r="D128" s="29">
        <v>1</v>
      </c>
      <c r="E128" s="95">
        <v>20</v>
      </c>
      <c r="F128" s="95">
        <v>20</v>
      </c>
      <c r="G128" s="95">
        <v>20</v>
      </c>
      <c r="H128" s="95">
        <v>20</v>
      </c>
      <c r="I128" s="95">
        <v>10</v>
      </c>
      <c r="J128" s="96">
        <v>10</v>
      </c>
      <c r="K128" s="96"/>
      <c r="L128" s="96"/>
      <c r="M128" s="96"/>
      <c r="N128" s="96"/>
      <c r="O128" s="96"/>
      <c r="P128" s="96"/>
      <c r="R128" s="5">
        <f t="shared" ref="R128:R139" si="18">SUM(E128:P128)</f>
        <v>100</v>
      </c>
    </row>
    <row r="129" spans="1:18" x14ac:dyDescent="0.2">
      <c r="A129" s="87" t="str">
        <f t="shared" ref="A129:A139" si="19">CONCATENATE($B$127,"|",B129)</f>
        <v>12|2</v>
      </c>
      <c r="B129" s="85" t="s">
        <v>4</v>
      </c>
      <c r="C129" s="28" t="s">
        <v>80</v>
      </c>
      <c r="D129" s="29">
        <v>2</v>
      </c>
      <c r="E129" s="95">
        <v>10</v>
      </c>
      <c r="F129" s="95">
        <v>10</v>
      </c>
      <c r="G129" s="95">
        <v>10</v>
      </c>
      <c r="H129" s="95">
        <v>10</v>
      </c>
      <c r="I129" s="95">
        <v>10</v>
      </c>
      <c r="J129" s="97">
        <v>10</v>
      </c>
      <c r="K129" s="97">
        <v>10</v>
      </c>
      <c r="L129" s="97">
        <v>10</v>
      </c>
      <c r="M129" s="97">
        <v>10</v>
      </c>
      <c r="N129" s="97">
        <v>10</v>
      </c>
      <c r="O129" s="97"/>
      <c r="P129" s="97"/>
      <c r="R129" s="5">
        <f t="shared" si="18"/>
        <v>100</v>
      </c>
    </row>
    <row r="130" spans="1:18" x14ac:dyDescent="0.2">
      <c r="A130" s="87" t="str">
        <f t="shared" si="19"/>
        <v>12|3</v>
      </c>
      <c r="B130" s="85" t="s">
        <v>5</v>
      </c>
      <c r="C130" s="28" t="s">
        <v>81</v>
      </c>
      <c r="D130" s="29">
        <v>3</v>
      </c>
      <c r="E130" s="98">
        <v>10</v>
      </c>
      <c r="F130" s="98">
        <v>20</v>
      </c>
      <c r="G130" s="98">
        <v>20</v>
      </c>
      <c r="H130" s="98">
        <v>20</v>
      </c>
      <c r="I130" s="98">
        <v>20</v>
      </c>
      <c r="J130" s="97">
        <v>10</v>
      </c>
      <c r="K130" s="97"/>
      <c r="L130" s="97"/>
      <c r="M130" s="97"/>
      <c r="N130" s="97"/>
      <c r="O130" s="97"/>
      <c r="P130" s="97"/>
      <c r="R130" s="5">
        <f t="shared" si="18"/>
        <v>100</v>
      </c>
    </row>
    <row r="131" spans="1:18" x14ac:dyDescent="0.2">
      <c r="A131" s="87" t="str">
        <f t="shared" si="19"/>
        <v>12|4</v>
      </c>
      <c r="B131" s="85" t="s">
        <v>6</v>
      </c>
      <c r="C131" s="28" t="s">
        <v>82</v>
      </c>
      <c r="D131" s="29"/>
      <c r="E131" s="98">
        <v>5</v>
      </c>
      <c r="F131" s="98">
        <v>5</v>
      </c>
      <c r="G131" s="98">
        <v>10</v>
      </c>
      <c r="H131" s="98">
        <v>10</v>
      </c>
      <c r="I131" s="98">
        <v>10</v>
      </c>
      <c r="J131" s="97">
        <v>10</v>
      </c>
      <c r="K131" s="97">
        <v>10</v>
      </c>
      <c r="L131" s="97">
        <v>10</v>
      </c>
      <c r="M131" s="97">
        <v>10</v>
      </c>
      <c r="N131" s="97">
        <v>10</v>
      </c>
      <c r="O131" s="97">
        <v>5</v>
      </c>
      <c r="P131" s="97">
        <v>5</v>
      </c>
      <c r="R131" s="5">
        <f t="shared" si="18"/>
        <v>100</v>
      </c>
    </row>
    <row r="132" spans="1:18" x14ac:dyDescent="0.2">
      <c r="A132" s="87" t="str">
        <f t="shared" si="19"/>
        <v>12|5</v>
      </c>
      <c r="B132" s="85" t="s">
        <v>7</v>
      </c>
      <c r="C132" s="28" t="s">
        <v>83</v>
      </c>
      <c r="D132" s="29">
        <v>4</v>
      </c>
      <c r="E132" s="98">
        <v>5</v>
      </c>
      <c r="F132" s="98">
        <v>5</v>
      </c>
      <c r="G132" s="98">
        <v>10</v>
      </c>
      <c r="H132" s="98">
        <v>10</v>
      </c>
      <c r="I132" s="98">
        <v>10</v>
      </c>
      <c r="J132" s="97">
        <v>10</v>
      </c>
      <c r="K132" s="97">
        <v>10</v>
      </c>
      <c r="L132" s="97">
        <v>10</v>
      </c>
      <c r="M132" s="97">
        <v>10</v>
      </c>
      <c r="N132" s="97">
        <v>10</v>
      </c>
      <c r="O132" s="97">
        <v>5</v>
      </c>
      <c r="P132" s="97">
        <v>5</v>
      </c>
      <c r="R132" s="5">
        <f t="shared" si="18"/>
        <v>100</v>
      </c>
    </row>
    <row r="133" spans="1:18" x14ac:dyDescent="0.2">
      <c r="A133" s="87" t="str">
        <f t="shared" si="19"/>
        <v>12|6</v>
      </c>
      <c r="B133" s="85" t="s">
        <v>8</v>
      </c>
      <c r="C133" s="28" t="s">
        <v>84</v>
      </c>
      <c r="D133" s="29">
        <v>5</v>
      </c>
      <c r="E133" s="98"/>
      <c r="F133" s="98"/>
      <c r="G133" s="98">
        <v>10</v>
      </c>
      <c r="H133" s="98">
        <v>20</v>
      </c>
      <c r="I133" s="98">
        <v>20</v>
      </c>
      <c r="J133" s="97">
        <v>20</v>
      </c>
      <c r="K133" s="97">
        <v>20</v>
      </c>
      <c r="L133" s="97">
        <v>10</v>
      </c>
      <c r="M133" s="97"/>
      <c r="N133" s="97"/>
      <c r="O133" s="97"/>
      <c r="P133" s="97"/>
      <c r="R133" s="5">
        <f t="shared" si="18"/>
        <v>100</v>
      </c>
    </row>
    <row r="134" spans="1:18" x14ac:dyDescent="0.2">
      <c r="A134" s="87" t="str">
        <f t="shared" si="19"/>
        <v>12|7</v>
      </c>
      <c r="B134" s="85" t="s">
        <v>9</v>
      </c>
      <c r="C134" s="28" t="s">
        <v>85</v>
      </c>
      <c r="D134" s="29">
        <v>3</v>
      </c>
      <c r="E134" s="98"/>
      <c r="F134" s="98"/>
      <c r="G134" s="98">
        <v>10</v>
      </c>
      <c r="H134" s="98">
        <v>10</v>
      </c>
      <c r="I134" s="98">
        <v>10</v>
      </c>
      <c r="J134" s="97">
        <v>10</v>
      </c>
      <c r="K134" s="97">
        <v>10</v>
      </c>
      <c r="L134" s="97">
        <v>10</v>
      </c>
      <c r="M134" s="97">
        <v>10</v>
      </c>
      <c r="N134" s="97">
        <v>10</v>
      </c>
      <c r="O134" s="97">
        <v>10</v>
      </c>
      <c r="P134" s="97">
        <v>10</v>
      </c>
      <c r="R134" s="5">
        <f t="shared" si="18"/>
        <v>100</v>
      </c>
    </row>
    <row r="135" spans="1:18" x14ac:dyDescent="0.2">
      <c r="A135" s="87" t="str">
        <f t="shared" si="19"/>
        <v>12|8</v>
      </c>
      <c r="B135" s="85" t="s">
        <v>10</v>
      </c>
      <c r="C135" s="28" t="s">
        <v>86</v>
      </c>
      <c r="D135" s="29">
        <v>5</v>
      </c>
      <c r="E135" s="98">
        <v>5</v>
      </c>
      <c r="F135" s="98">
        <v>5</v>
      </c>
      <c r="G135" s="98">
        <v>10</v>
      </c>
      <c r="H135" s="98">
        <v>10</v>
      </c>
      <c r="I135" s="98">
        <v>10</v>
      </c>
      <c r="J135" s="97">
        <v>10</v>
      </c>
      <c r="K135" s="97">
        <v>10</v>
      </c>
      <c r="L135" s="97">
        <v>10</v>
      </c>
      <c r="M135" s="97">
        <v>10</v>
      </c>
      <c r="N135" s="97">
        <v>10</v>
      </c>
      <c r="O135" s="97">
        <v>5</v>
      </c>
      <c r="P135" s="97">
        <v>5</v>
      </c>
      <c r="R135" s="5">
        <f t="shared" si="18"/>
        <v>100</v>
      </c>
    </row>
    <row r="136" spans="1:18" x14ac:dyDescent="0.2">
      <c r="A136" s="87" t="str">
        <f t="shared" si="19"/>
        <v>12|9</v>
      </c>
      <c r="B136" s="85" t="s">
        <v>11</v>
      </c>
      <c r="C136" s="28" t="s">
        <v>87</v>
      </c>
      <c r="D136" s="29">
        <v>6</v>
      </c>
      <c r="E136" s="98">
        <v>5</v>
      </c>
      <c r="F136" s="98">
        <v>5</v>
      </c>
      <c r="G136" s="98">
        <v>10</v>
      </c>
      <c r="H136" s="98">
        <v>10</v>
      </c>
      <c r="I136" s="98">
        <v>10</v>
      </c>
      <c r="J136" s="97">
        <v>10</v>
      </c>
      <c r="K136" s="97">
        <v>10</v>
      </c>
      <c r="L136" s="97">
        <v>10</v>
      </c>
      <c r="M136" s="97">
        <v>10</v>
      </c>
      <c r="N136" s="97">
        <v>10</v>
      </c>
      <c r="O136" s="97">
        <v>5</v>
      </c>
      <c r="P136" s="97">
        <v>5</v>
      </c>
      <c r="R136" s="5">
        <f t="shared" si="18"/>
        <v>100</v>
      </c>
    </row>
    <row r="137" spans="1:18" x14ac:dyDescent="0.2">
      <c r="A137" s="87" t="str">
        <f t="shared" si="19"/>
        <v>12|10</v>
      </c>
      <c r="B137" s="85" t="s">
        <v>12</v>
      </c>
      <c r="C137" s="28" t="s">
        <v>94</v>
      </c>
      <c r="D137" s="29">
        <v>6</v>
      </c>
      <c r="E137" s="98"/>
      <c r="F137" s="98"/>
      <c r="G137" s="98">
        <v>10</v>
      </c>
      <c r="H137" s="98">
        <v>10</v>
      </c>
      <c r="I137" s="98">
        <v>10</v>
      </c>
      <c r="J137" s="97">
        <v>10</v>
      </c>
      <c r="K137" s="97">
        <v>10</v>
      </c>
      <c r="L137" s="97">
        <v>10</v>
      </c>
      <c r="M137" s="97">
        <v>10</v>
      </c>
      <c r="N137" s="97">
        <v>10</v>
      </c>
      <c r="O137" s="97">
        <v>10</v>
      </c>
      <c r="P137" s="97">
        <v>10</v>
      </c>
      <c r="R137" s="5">
        <f t="shared" si="18"/>
        <v>100</v>
      </c>
    </row>
    <row r="138" spans="1:18" x14ac:dyDescent="0.2">
      <c r="A138" s="87" t="str">
        <f t="shared" si="19"/>
        <v>12|11</v>
      </c>
      <c r="B138" s="85" t="s">
        <v>13</v>
      </c>
      <c r="C138" s="28" t="s">
        <v>88</v>
      </c>
      <c r="D138" s="29"/>
      <c r="E138" s="98"/>
      <c r="F138" s="98"/>
      <c r="G138" s="98">
        <v>5</v>
      </c>
      <c r="H138" s="98">
        <v>10</v>
      </c>
      <c r="I138" s="98">
        <v>15</v>
      </c>
      <c r="J138" s="97">
        <v>20</v>
      </c>
      <c r="K138" s="97">
        <v>10</v>
      </c>
      <c r="L138" s="97">
        <v>10</v>
      </c>
      <c r="M138" s="97">
        <v>10</v>
      </c>
      <c r="N138" s="97">
        <v>10</v>
      </c>
      <c r="O138" s="97">
        <v>5</v>
      </c>
      <c r="P138" s="97">
        <v>5</v>
      </c>
      <c r="R138" s="5">
        <f t="shared" si="18"/>
        <v>100</v>
      </c>
    </row>
    <row r="139" spans="1:18" x14ac:dyDescent="0.2">
      <c r="A139" s="87" t="str">
        <f t="shared" si="19"/>
        <v>12|12</v>
      </c>
      <c r="B139" s="85" t="s">
        <v>89</v>
      </c>
      <c r="C139" s="28" t="s">
        <v>90</v>
      </c>
      <c r="D139" s="29"/>
      <c r="E139" s="98">
        <v>5</v>
      </c>
      <c r="F139" s="98">
        <v>5</v>
      </c>
      <c r="G139" s="98">
        <v>10</v>
      </c>
      <c r="H139" s="98">
        <v>10</v>
      </c>
      <c r="I139" s="98">
        <v>10</v>
      </c>
      <c r="J139" s="97">
        <v>10</v>
      </c>
      <c r="K139" s="97">
        <v>10</v>
      </c>
      <c r="L139" s="97">
        <v>10</v>
      </c>
      <c r="M139" s="97">
        <v>10</v>
      </c>
      <c r="N139" s="97">
        <v>10</v>
      </c>
      <c r="O139" s="97">
        <v>5</v>
      </c>
      <c r="P139" s="97">
        <v>5</v>
      </c>
      <c r="R139" s="5">
        <f t="shared" si="18"/>
        <v>100</v>
      </c>
    </row>
    <row r="141" spans="1:18" x14ac:dyDescent="0.2">
      <c r="R141" s="5">
        <f>SUM(R2:R139)</f>
        <v>12000</v>
      </c>
    </row>
  </sheetData>
  <sheetProtection sheet="1" objects="1" scenarios="1"/>
  <printOptions verticalCentered="1"/>
  <pageMargins left="0.78740157480314965" right="0.78740157480314965" top="0.98425196850393704" bottom="0.59055118110236227" header="0.51181102362204722" footer="0.51181102362204722"/>
  <pageSetup paperSize="8" scale="58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5"/>
  <sheetViews>
    <sheetView showZeros="0" tabSelected="1" topLeftCell="C1" zoomScale="80" zoomScaleNormal="80" workbookViewId="0">
      <selection activeCell="S3" sqref="S3"/>
    </sheetView>
  </sheetViews>
  <sheetFormatPr defaultColWidth="9.140625" defaultRowHeight="12.75" x14ac:dyDescent="0.2"/>
  <cols>
    <col min="1" max="1" width="4.28515625" style="5" hidden="1" customWidth="1"/>
    <col min="2" max="2" width="12.5703125" style="5" customWidth="1"/>
    <col min="3" max="3" width="37.5703125" style="5" customWidth="1"/>
    <col min="4" max="4" width="22.28515625" style="5" customWidth="1"/>
    <col min="5" max="5" width="3.28515625" style="5" customWidth="1"/>
    <col min="6" max="17" width="10.5703125" style="5" customWidth="1"/>
    <col min="18" max="18" width="7.140625" style="5" bestFit="1" customWidth="1"/>
    <col min="19" max="19" width="12" style="5" customWidth="1"/>
    <col min="20" max="20" width="10.7109375" style="5" customWidth="1"/>
    <col min="21" max="21" width="2.28515625" style="5" customWidth="1"/>
    <col min="22" max="22" width="1.7109375" style="5" customWidth="1"/>
    <col min="23" max="258" width="9.140625" style="5"/>
    <col min="259" max="259" width="11.28515625" style="5" customWidth="1"/>
    <col min="260" max="260" width="67.7109375" style="5" customWidth="1"/>
    <col min="261" max="261" width="3.28515625" style="5" customWidth="1"/>
    <col min="262" max="274" width="10.7109375" style="5" customWidth="1"/>
    <col min="275" max="275" width="7.28515625" style="5" customWidth="1"/>
    <col min="276" max="514" width="9.140625" style="5"/>
    <col min="515" max="515" width="11.28515625" style="5" customWidth="1"/>
    <col min="516" max="516" width="67.7109375" style="5" customWidth="1"/>
    <col min="517" max="517" width="3.28515625" style="5" customWidth="1"/>
    <col min="518" max="530" width="10.7109375" style="5" customWidth="1"/>
    <col min="531" max="531" width="7.28515625" style="5" customWidth="1"/>
    <col min="532" max="770" width="9.140625" style="5"/>
    <col min="771" max="771" width="11.28515625" style="5" customWidth="1"/>
    <col min="772" max="772" width="67.7109375" style="5" customWidth="1"/>
    <col min="773" max="773" width="3.28515625" style="5" customWidth="1"/>
    <col min="774" max="786" width="10.7109375" style="5" customWidth="1"/>
    <col min="787" max="787" width="7.28515625" style="5" customWidth="1"/>
    <col min="788" max="1026" width="9.140625" style="5"/>
    <col min="1027" max="1027" width="11.28515625" style="5" customWidth="1"/>
    <col min="1028" max="1028" width="67.7109375" style="5" customWidth="1"/>
    <col min="1029" max="1029" width="3.28515625" style="5" customWidth="1"/>
    <col min="1030" max="1042" width="10.7109375" style="5" customWidth="1"/>
    <col min="1043" max="1043" width="7.28515625" style="5" customWidth="1"/>
    <col min="1044" max="1282" width="9.140625" style="5"/>
    <col min="1283" max="1283" width="11.28515625" style="5" customWidth="1"/>
    <col min="1284" max="1284" width="67.7109375" style="5" customWidth="1"/>
    <col min="1285" max="1285" width="3.28515625" style="5" customWidth="1"/>
    <col min="1286" max="1298" width="10.7109375" style="5" customWidth="1"/>
    <col min="1299" max="1299" width="7.28515625" style="5" customWidth="1"/>
    <col min="1300" max="1538" width="9.140625" style="5"/>
    <col min="1539" max="1539" width="11.28515625" style="5" customWidth="1"/>
    <col min="1540" max="1540" width="67.7109375" style="5" customWidth="1"/>
    <col min="1541" max="1541" width="3.28515625" style="5" customWidth="1"/>
    <col min="1542" max="1554" width="10.7109375" style="5" customWidth="1"/>
    <col min="1555" max="1555" width="7.28515625" style="5" customWidth="1"/>
    <col min="1556" max="1794" width="9.140625" style="5"/>
    <col min="1795" max="1795" width="11.28515625" style="5" customWidth="1"/>
    <col min="1796" max="1796" width="67.7109375" style="5" customWidth="1"/>
    <col min="1797" max="1797" width="3.28515625" style="5" customWidth="1"/>
    <col min="1798" max="1810" width="10.7109375" style="5" customWidth="1"/>
    <col min="1811" max="1811" width="7.28515625" style="5" customWidth="1"/>
    <col min="1812" max="2050" width="9.140625" style="5"/>
    <col min="2051" max="2051" width="11.28515625" style="5" customWidth="1"/>
    <col min="2052" max="2052" width="67.7109375" style="5" customWidth="1"/>
    <col min="2053" max="2053" width="3.28515625" style="5" customWidth="1"/>
    <col min="2054" max="2066" width="10.7109375" style="5" customWidth="1"/>
    <col min="2067" max="2067" width="7.28515625" style="5" customWidth="1"/>
    <col min="2068" max="2306" width="9.140625" style="5"/>
    <col min="2307" max="2307" width="11.28515625" style="5" customWidth="1"/>
    <col min="2308" max="2308" width="67.7109375" style="5" customWidth="1"/>
    <col min="2309" max="2309" width="3.28515625" style="5" customWidth="1"/>
    <col min="2310" max="2322" width="10.7109375" style="5" customWidth="1"/>
    <col min="2323" max="2323" width="7.28515625" style="5" customWidth="1"/>
    <col min="2324" max="2562" width="9.140625" style="5"/>
    <col min="2563" max="2563" width="11.28515625" style="5" customWidth="1"/>
    <col min="2564" max="2564" width="67.7109375" style="5" customWidth="1"/>
    <col min="2565" max="2565" width="3.28515625" style="5" customWidth="1"/>
    <col min="2566" max="2578" width="10.7109375" style="5" customWidth="1"/>
    <col min="2579" max="2579" width="7.28515625" style="5" customWidth="1"/>
    <col min="2580" max="2818" width="9.140625" style="5"/>
    <col min="2819" max="2819" width="11.28515625" style="5" customWidth="1"/>
    <col min="2820" max="2820" width="67.7109375" style="5" customWidth="1"/>
    <col min="2821" max="2821" width="3.28515625" style="5" customWidth="1"/>
    <col min="2822" max="2834" width="10.7109375" style="5" customWidth="1"/>
    <col min="2835" max="2835" width="7.28515625" style="5" customWidth="1"/>
    <col min="2836" max="3074" width="9.140625" style="5"/>
    <col min="3075" max="3075" width="11.28515625" style="5" customWidth="1"/>
    <col min="3076" max="3076" width="67.7109375" style="5" customWidth="1"/>
    <col min="3077" max="3077" width="3.28515625" style="5" customWidth="1"/>
    <col min="3078" max="3090" width="10.7109375" style="5" customWidth="1"/>
    <col min="3091" max="3091" width="7.28515625" style="5" customWidth="1"/>
    <col min="3092" max="3330" width="9.140625" style="5"/>
    <col min="3331" max="3331" width="11.28515625" style="5" customWidth="1"/>
    <col min="3332" max="3332" width="67.7109375" style="5" customWidth="1"/>
    <col min="3333" max="3333" width="3.28515625" style="5" customWidth="1"/>
    <col min="3334" max="3346" width="10.7109375" style="5" customWidth="1"/>
    <col min="3347" max="3347" width="7.28515625" style="5" customWidth="1"/>
    <col min="3348" max="3586" width="9.140625" style="5"/>
    <col min="3587" max="3587" width="11.28515625" style="5" customWidth="1"/>
    <col min="3588" max="3588" width="67.7109375" style="5" customWidth="1"/>
    <col min="3589" max="3589" width="3.28515625" style="5" customWidth="1"/>
    <col min="3590" max="3602" width="10.7109375" style="5" customWidth="1"/>
    <col min="3603" max="3603" width="7.28515625" style="5" customWidth="1"/>
    <col min="3604" max="3842" width="9.140625" style="5"/>
    <col min="3843" max="3843" width="11.28515625" style="5" customWidth="1"/>
    <col min="3844" max="3844" width="67.7109375" style="5" customWidth="1"/>
    <col min="3845" max="3845" width="3.28515625" style="5" customWidth="1"/>
    <col min="3846" max="3858" width="10.7109375" style="5" customWidth="1"/>
    <col min="3859" max="3859" width="7.28515625" style="5" customWidth="1"/>
    <col min="3860" max="4098" width="9.140625" style="5"/>
    <col min="4099" max="4099" width="11.28515625" style="5" customWidth="1"/>
    <col min="4100" max="4100" width="67.7109375" style="5" customWidth="1"/>
    <col min="4101" max="4101" width="3.28515625" style="5" customWidth="1"/>
    <col min="4102" max="4114" width="10.7109375" style="5" customWidth="1"/>
    <col min="4115" max="4115" width="7.28515625" style="5" customWidth="1"/>
    <col min="4116" max="4354" width="9.140625" style="5"/>
    <col min="4355" max="4355" width="11.28515625" style="5" customWidth="1"/>
    <col min="4356" max="4356" width="67.7109375" style="5" customWidth="1"/>
    <col min="4357" max="4357" width="3.28515625" style="5" customWidth="1"/>
    <col min="4358" max="4370" width="10.7109375" style="5" customWidth="1"/>
    <col min="4371" max="4371" width="7.28515625" style="5" customWidth="1"/>
    <col min="4372" max="4610" width="9.140625" style="5"/>
    <col min="4611" max="4611" width="11.28515625" style="5" customWidth="1"/>
    <col min="4612" max="4612" width="67.7109375" style="5" customWidth="1"/>
    <col min="4613" max="4613" width="3.28515625" style="5" customWidth="1"/>
    <col min="4614" max="4626" width="10.7109375" style="5" customWidth="1"/>
    <col min="4627" max="4627" width="7.28515625" style="5" customWidth="1"/>
    <col min="4628" max="4866" width="9.140625" style="5"/>
    <col min="4867" max="4867" width="11.28515625" style="5" customWidth="1"/>
    <col min="4868" max="4868" width="67.7109375" style="5" customWidth="1"/>
    <col min="4869" max="4869" width="3.28515625" style="5" customWidth="1"/>
    <col min="4870" max="4882" width="10.7109375" style="5" customWidth="1"/>
    <col min="4883" max="4883" width="7.28515625" style="5" customWidth="1"/>
    <col min="4884" max="5122" width="9.140625" style="5"/>
    <col min="5123" max="5123" width="11.28515625" style="5" customWidth="1"/>
    <col min="5124" max="5124" width="67.7109375" style="5" customWidth="1"/>
    <col min="5125" max="5125" width="3.28515625" style="5" customWidth="1"/>
    <col min="5126" max="5138" width="10.7109375" style="5" customWidth="1"/>
    <col min="5139" max="5139" width="7.28515625" style="5" customWidth="1"/>
    <col min="5140" max="5378" width="9.140625" style="5"/>
    <col min="5379" max="5379" width="11.28515625" style="5" customWidth="1"/>
    <col min="5380" max="5380" width="67.7109375" style="5" customWidth="1"/>
    <col min="5381" max="5381" width="3.28515625" style="5" customWidth="1"/>
    <col min="5382" max="5394" width="10.7109375" style="5" customWidth="1"/>
    <col min="5395" max="5395" width="7.28515625" style="5" customWidth="1"/>
    <col min="5396" max="5634" width="9.140625" style="5"/>
    <col min="5635" max="5635" width="11.28515625" style="5" customWidth="1"/>
    <col min="5636" max="5636" width="67.7109375" style="5" customWidth="1"/>
    <col min="5637" max="5637" width="3.28515625" style="5" customWidth="1"/>
    <col min="5638" max="5650" width="10.7109375" style="5" customWidth="1"/>
    <col min="5651" max="5651" width="7.28515625" style="5" customWidth="1"/>
    <col min="5652" max="5890" width="9.140625" style="5"/>
    <col min="5891" max="5891" width="11.28515625" style="5" customWidth="1"/>
    <col min="5892" max="5892" width="67.7109375" style="5" customWidth="1"/>
    <col min="5893" max="5893" width="3.28515625" style="5" customWidth="1"/>
    <col min="5894" max="5906" width="10.7109375" style="5" customWidth="1"/>
    <col min="5907" max="5907" width="7.28515625" style="5" customWidth="1"/>
    <col min="5908" max="6146" width="9.140625" style="5"/>
    <col min="6147" max="6147" width="11.28515625" style="5" customWidth="1"/>
    <col min="6148" max="6148" width="67.7109375" style="5" customWidth="1"/>
    <col min="6149" max="6149" width="3.28515625" style="5" customWidth="1"/>
    <col min="6150" max="6162" width="10.7109375" style="5" customWidth="1"/>
    <col min="6163" max="6163" width="7.28515625" style="5" customWidth="1"/>
    <col min="6164" max="6402" width="9.140625" style="5"/>
    <col min="6403" max="6403" width="11.28515625" style="5" customWidth="1"/>
    <col min="6404" max="6404" width="67.7109375" style="5" customWidth="1"/>
    <col min="6405" max="6405" width="3.28515625" style="5" customWidth="1"/>
    <col min="6406" max="6418" width="10.7109375" style="5" customWidth="1"/>
    <col min="6419" max="6419" width="7.28515625" style="5" customWidth="1"/>
    <col min="6420" max="6658" width="9.140625" style="5"/>
    <col min="6659" max="6659" width="11.28515625" style="5" customWidth="1"/>
    <col min="6660" max="6660" width="67.7109375" style="5" customWidth="1"/>
    <col min="6661" max="6661" width="3.28515625" style="5" customWidth="1"/>
    <col min="6662" max="6674" width="10.7109375" style="5" customWidth="1"/>
    <col min="6675" max="6675" width="7.28515625" style="5" customWidth="1"/>
    <col min="6676" max="6914" width="9.140625" style="5"/>
    <col min="6915" max="6915" width="11.28515625" style="5" customWidth="1"/>
    <col min="6916" max="6916" width="67.7109375" style="5" customWidth="1"/>
    <col min="6917" max="6917" width="3.28515625" style="5" customWidth="1"/>
    <col min="6918" max="6930" width="10.7109375" style="5" customWidth="1"/>
    <col min="6931" max="6931" width="7.28515625" style="5" customWidth="1"/>
    <col min="6932" max="7170" width="9.140625" style="5"/>
    <col min="7171" max="7171" width="11.28515625" style="5" customWidth="1"/>
    <col min="7172" max="7172" width="67.7109375" style="5" customWidth="1"/>
    <col min="7173" max="7173" width="3.28515625" style="5" customWidth="1"/>
    <col min="7174" max="7186" width="10.7109375" style="5" customWidth="1"/>
    <col min="7187" max="7187" width="7.28515625" style="5" customWidth="1"/>
    <col min="7188" max="7426" width="9.140625" style="5"/>
    <col min="7427" max="7427" width="11.28515625" style="5" customWidth="1"/>
    <col min="7428" max="7428" width="67.7109375" style="5" customWidth="1"/>
    <col min="7429" max="7429" width="3.28515625" style="5" customWidth="1"/>
    <col min="7430" max="7442" width="10.7109375" style="5" customWidth="1"/>
    <col min="7443" max="7443" width="7.28515625" style="5" customWidth="1"/>
    <col min="7444" max="7682" width="9.140625" style="5"/>
    <col min="7683" max="7683" width="11.28515625" style="5" customWidth="1"/>
    <col min="7684" max="7684" width="67.7109375" style="5" customWidth="1"/>
    <col min="7685" max="7685" width="3.28515625" style="5" customWidth="1"/>
    <col min="7686" max="7698" width="10.7109375" style="5" customWidth="1"/>
    <col min="7699" max="7699" width="7.28515625" style="5" customWidth="1"/>
    <col min="7700" max="7938" width="9.140625" style="5"/>
    <col min="7939" max="7939" width="11.28515625" style="5" customWidth="1"/>
    <col min="7940" max="7940" width="67.7109375" style="5" customWidth="1"/>
    <col min="7941" max="7941" width="3.28515625" style="5" customWidth="1"/>
    <col min="7942" max="7954" width="10.7109375" style="5" customWidth="1"/>
    <col min="7955" max="7955" width="7.28515625" style="5" customWidth="1"/>
    <col min="7956" max="8194" width="9.140625" style="5"/>
    <col min="8195" max="8195" width="11.28515625" style="5" customWidth="1"/>
    <col min="8196" max="8196" width="67.7109375" style="5" customWidth="1"/>
    <col min="8197" max="8197" width="3.28515625" style="5" customWidth="1"/>
    <col min="8198" max="8210" width="10.7109375" style="5" customWidth="1"/>
    <col min="8211" max="8211" width="7.28515625" style="5" customWidth="1"/>
    <col min="8212" max="8450" width="9.140625" style="5"/>
    <col min="8451" max="8451" width="11.28515625" style="5" customWidth="1"/>
    <col min="8452" max="8452" width="67.7109375" style="5" customWidth="1"/>
    <col min="8453" max="8453" width="3.28515625" style="5" customWidth="1"/>
    <col min="8454" max="8466" width="10.7109375" style="5" customWidth="1"/>
    <col min="8467" max="8467" width="7.28515625" style="5" customWidth="1"/>
    <col min="8468" max="8706" width="9.140625" style="5"/>
    <col min="8707" max="8707" width="11.28515625" style="5" customWidth="1"/>
    <col min="8708" max="8708" width="67.7109375" style="5" customWidth="1"/>
    <col min="8709" max="8709" width="3.28515625" style="5" customWidth="1"/>
    <col min="8710" max="8722" width="10.7109375" style="5" customWidth="1"/>
    <col min="8723" max="8723" width="7.28515625" style="5" customWidth="1"/>
    <col min="8724" max="8962" width="9.140625" style="5"/>
    <col min="8963" max="8963" width="11.28515625" style="5" customWidth="1"/>
    <col min="8964" max="8964" width="67.7109375" style="5" customWidth="1"/>
    <col min="8965" max="8965" width="3.28515625" style="5" customWidth="1"/>
    <col min="8966" max="8978" width="10.7109375" style="5" customWidth="1"/>
    <col min="8979" max="8979" width="7.28515625" style="5" customWidth="1"/>
    <col min="8980" max="9218" width="9.140625" style="5"/>
    <col min="9219" max="9219" width="11.28515625" style="5" customWidth="1"/>
    <col min="9220" max="9220" width="67.7109375" style="5" customWidth="1"/>
    <col min="9221" max="9221" width="3.28515625" style="5" customWidth="1"/>
    <col min="9222" max="9234" width="10.7109375" style="5" customWidth="1"/>
    <col min="9235" max="9235" width="7.28515625" style="5" customWidth="1"/>
    <col min="9236" max="9474" width="9.140625" style="5"/>
    <col min="9475" max="9475" width="11.28515625" style="5" customWidth="1"/>
    <col min="9476" max="9476" width="67.7109375" style="5" customWidth="1"/>
    <col min="9477" max="9477" width="3.28515625" style="5" customWidth="1"/>
    <col min="9478" max="9490" width="10.7109375" style="5" customWidth="1"/>
    <col min="9491" max="9491" width="7.28515625" style="5" customWidth="1"/>
    <col min="9492" max="9730" width="9.140625" style="5"/>
    <col min="9731" max="9731" width="11.28515625" style="5" customWidth="1"/>
    <col min="9732" max="9732" width="67.7109375" style="5" customWidth="1"/>
    <col min="9733" max="9733" width="3.28515625" style="5" customWidth="1"/>
    <col min="9734" max="9746" width="10.7109375" style="5" customWidth="1"/>
    <col min="9747" max="9747" width="7.28515625" style="5" customWidth="1"/>
    <col min="9748" max="9986" width="9.140625" style="5"/>
    <col min="9987" max="9987" width="11.28515625" style="5" customWidth="1"/>
    <col min="9988" max="9988" width="67.7109375" style="5" customWidth="1"/>
    <col min="9989" max="9989" width="3.28515625" style="5" customWidth="1"/>
    <col min="9990" max="10002" width="10.7109375" style="5" customWidth="1"/>
    <col min="10003" max="10003" width="7.28515625" style="5" customWidth="1"/>
    <col min="10004" max="10242" width="9.140625" style="5"/>
    <col min="10243" max="10243" width="11.28515625" style="5" customWidth="1"/>
    <col min="10244" max="10244" width="67.7109375" style="5" customWidth="1"/>
    <col min="10245" max="10245" width="3.28515625" style="5" customWidth="1"/>
    <col min="10246" max="10258" width="10.7109375" style="5" customWidth="1"/>
    <col min="10259" max="10259" width="7.28515625" style="5" customWidth="1"/>
    <col min="10260" max="10498" width="9.140625" style="5"/>
    <col min="10499" max="10499" width="11.28515625" style="5" customWidth="1"/>
    <col min="10500" max="10500" width="67.7109375" style="5" customWidth="1"/>
    <col min="10501" max="10501" width="3.28515625" style="5" customWidth="1"/>
    <col min="10502" max="10514" width="10.7109375" style="5" customWidth="1"/>
    <col min="10515" max="10515" width="7.28515625" style="5" customWidth="1"/>
    <col min="10516" max="10754" width="9.140625" style="5"/>
    <col min="10755" max="10755" width="11.28515625" style="5" customWidth="1"/>
    <col min="10756" max="10756" width="67.7109375" style="5" customWidth="1"/>
    <col min="10757" max="10757" width="3.28515625" style="5" customWidth="1"/>
    <col min="10758" max="10770" width="10.7109375" style="5" customWidth="1"/>
    <col min="10771" max="10771" width="7.28515625" style="5" customWidth="1"/>
    <col min="10772" max="11010" width="9.140625" style="5"/>
    <col min="11011" max="11011" width="11.28515625" style="5" customWidth="1"/>
    <col min="11012" max="11012" width="67.7109375" style="5" customWidth="1"/>
    <col min="11013" max="11013" width="3.28515625" style="5" customWidth="1"/>
    <col min="11014" max="11026" width="10.7109375" style="5" customWidth="1"/>
    <col min="11027" max="11027" width="7.28515625" style="5" customWidth="1"/>
    <col min="11028" max="11266" width="9.140625" style="5"/>
    <col min="11267" max="11267" width="11.28515625" style="5" customWidth="1"/>
    <col min="11268" max="11268" width="67.7109375" style="5" customWidth="1"/>
    <col min="11269" max="11269" width="3.28515625" style="5" customWidth="1"/>
    <col min="11270" max="11282" width="10.7109375" style="5" customWidth="1"/>
    <col min="11283" max="11283" width="7.28515625" style="5" customWidth="1"/>
    <col min="11284" max="11522" width="9.140625" style="5"/>
    <col min="11523" max="11523" width="11.28515625" style="5" customWidth="1"/>
    <col min="11524" max="11524" width="67.7109375" style="5" customWidth="1"/>
    <col min="11525" max="11525" width="3.28515625" style="5" customWidth="1"/>
    <col min="11526" max="11538" width="10.7109375" style="5" customWidth="1"/>
    <col min="11539" max="11539" width="7.28515625" style="5" customWidth="1"/>
    <col min="11540" max="11778" width="9.140625" style="5"/>
    <col min="11779" max="11779" width="11.28515625" style="5" customWidth="1"/>
    <col min="11780" max="11780" width="67.7109375" style="5" customWidth="1"/>
    <col min="11781" max="11781" width="3.28515625" style="5" customWidth="1"/>
    <col min="11782" max="11794" width="10.7109375" style="5" customWidth="1"/>
    <col min="11795" max="11795" width="7.28515625" style="5" customWidth="1"/>
    <col min="11796" max="12034" width="9.140625" style="5"/>
    <col min="12035" max="12035" width="11.28515625" style="5" customWidth="1"/>
    <col min="12036" max="12036" width="67.7109375" style="5" customWidth="1"/>
    <col min="12037" max="12037" width="3.28515625" style="5" customWidth="1"/>
    <col min="12038" max="12050" width="10.7109375" style="5" customWidth="1"/>
    <col min="12051" max="12051" width="7.28515625" style="5" customWidth="1"/>
    <col min="12052" max="12290" width="9.140625" style="5"/>
    <col min="12291" max="12291" width="11.28515625" style="5" customWidth="1"/>
    <col min="12292" max="12292" width="67.7109375" style="5" customWidth="1"/>
    <col min="12293" max="12293" width="3.28515625" style="5" customWidth="1"/>
    <col min="12294" max="12306" width="10.7109375" style="5" customWidth="1"/>
    <col min="12307" max="12307" width="7.28515625" style="5" customWidth="1"/>
    <col min="12308" max="12546" width="9.140625" style="5"/>
    <col min="12547" max="12547" width="11.28515625" style="5" customWidth="1"/>
    <col min="12548" max="12548" width="67.7109375" style="5" customWidth="1"/>
    <col min="12549" max="12549" width="3.28515625" style="5" customWidth="1"/>
    <col min="12550" max="12562" width="10.7109375" style="5" customWidth="1"/>
    <col min="12563" max="12563" width="7.28515625" style="5" customWidth="1"/>
    <col min="12564" max="12802" width="9.140625" style="5"/>
    <col min="12803" max="12803" width="11.28515625" style="5" customWidth="1"/>
    <col min="12804" max="12804" width="67.7109375" style="5" customWidth="1"/>
    <col min="12805" max="12805" width="3.28515625" style="5" customWidth="1"/>
    <col min="12806" max="12818" width="10.7109375" style="5" customWidth="1"/>
    <col min="12819" max="12819" width="7.28515625" style="5" customWidth="1"/>
    <col min="12820" max="13058" width="9.140625" style="5"/>
    <col min="13059" max="13059" width="11.28515625" style="5" customWidth="1"/>
    <col min="13060" max="13060" width="67.7109375" style="5" customWidth="1"/>
    <col min="13061" max="13061" width="3.28515625" style="5" customWidth="1"/>
    <col min="13062" max="13074" width="10.7109375" style="5" customWidth="1"/>
    <col min="13075" max="13075" width="7.28515625" style="5" customWidth="1"/>
    <col min="13076" max="13314" width="9.140625" style="5"/>
    <col min="13315" max="13315" width="11.28515625" style="5" customWidth="1"/>
    <col min="13316" max="13316" width="67.7109375" style="5" customWidth="1"/>
    <col min="13317" max="13317" width="3.28515625" style="5" customWidth="1"/>
    <col min="13318" max="13330" width="10.7109375" style="5" customWidth="1"/>
    <col min="13331" max="13331" width="7.28515625" style="5" customWidth="1"/>
    <col min="13332" max="13570" width="9.140625" style="5"/>
    <col min="13571" max="13571" width="11.28515625" style="5" customWidth="1"/>
    <col min="13572" max="13572" width="67.7109375" style="5" customWidth="1"/>
    <col min="13573" max="13573" width="3.28515625" style="5" customWidth="1"/>
    <col min="13574" max="13586" width="10.7109375" style="5" customWidth="1"/>
    <col min="13587" max="13587" width="7.28515625" style="5" customWidth="1"/>
    <col min="13588" max="13826" width="9.140625" style="5"/>
    <col min="13827" max="13827" width="11.28515625" style="5" customWidth="1"/>
    <col min="13828" max="13828" width="67.7109375" style="5" customWidth="1"/>
    <col min="13829" max="13829" width="3.28515625" style="5" customWidth="1"/>
    <col min="13830" max="13842" width="10.7109375" style="5" customWidth="1"/>
    <col min="13843" max="13843" width="7.28515625" style="5" customWidth="1"/>
    <col min="13844" max="14082" width="9.140625" style="5"/>
    <col min="14083" max="14083" width="11.28515625" style="5" customWidth="1"/>
    <col min="14084" max="14084" width="67.7109375" style="5" customWidth="1"/>
    <col min="14085" max="14085" width="3.28515625" style="5" customWidth="1"/>
    <col min="14086" max="14098" width="10.7109375" style="5" customWidth="1"/>
    <col min="14099" max="14099" width="7.28515625" style="5" customWidth="1"/>
    <col min="14100" max="14338" width="9.140625" style="5"/>
    <col min="14339" max="14339" width="11.28515625" style="5" customWidth="1"/>
    <col min="14340" max="14340" width="67.7109375" style="5" customWidth="1"/>
    <col min="14341" max="14341" width="3.28515625" style="5" customWidth="1"/>
    <col min="14342" max="14354" width="10.7109375" style="5" customWidth="1"/>
    <col min="14355" max="14355" width="7.28515625" style="5" customWidth="1"/>
    <col min="14356" max="14594" width="9.140625" style="5"/>
    <col min="14595" max="14595" width="11.28515625" style="5" customWidth="1"/>
    <col min="14596" max="14596" width="67.7109375" style="5" customWidth="1"/>
    <col min="14597" max="14597" width="3.28515625" style="5" customWidth="1"/>
    <col min="14598" max="14610" width="10.7109375" style="5" customWidth="1"/>
    <col min="14611" max="14611" width="7.28515625" style="5" customWidth="1"/>
    <col min="14612" max="14850" width="9.140625" style="5"/>
    <col min="14851" max="14851" width="11.28515625" style="5" customWidth="1"/>
    <col min="14852" max="14852" width="67.7109375" style="5" customWidth="1"/>
    <col min="14853" max="14853" width="3.28515625" style="5" customWidth="1"/>
    <col min="14854" max="14866" width="10.7109375" style="5" customWidth="1"/>
    <col min="14867" max="14867" width="7.28515625" style="5" customWidth="1"/>
    <col min="14868" max="15106" width="9.140625" style="5"/>
    <col min="15107" max="15107" width="11.28515625" style="5" customWidth="1"/>
    <col min="15108" max="15108" width="67.7109375" style="5" customWidth="1"/>
    <col min="15109" max="15109" width="3.28515625" style="5" customWidth="1"/>
    <col min="15110" max="15122" width="10.7109375" style="5" customWidth="1"/>
    <col min="15123" max="15123" width="7.28515625" style="5" customWidth="1"/>
    <col min="15124" max="15362" width="9.140625" style="5"/>
    <col min="15363" max="15363" width="11.28515625" style="5" customWidth="1"/>
    <col min="15364" max="15364" width="67.7109375" style="5" customWidth="1"/>
    <col min="15365" max="15365" width="3.28515625" style="5" customWidth="1"/>
    <col min="15366" max="15378" width="10.7109375" style="5" customWidth="1"/>
    <col min="15379" max="15379" width="7.28515625" style="5" customWidth="1"/>
    <col min="15380" max="15618" width="9.140625" style="5"/>
    <col min="15619" max="15619" width="11.28515625" style="5" customWidth="1"/>
    <col min="15620" max="15620" width="67.7109375" style="5" customWidth="1"/>
    <col min="15621" max="15621" width="3.28515625" style="5" customWidth="1"/>
    <col min="15622" max="15634" width="10.7109375" style="5" customWidth="1"/>
    <col min="15635" max="15635" width="7.28515625" style="5" customWidth="1"/>
    <col min="15636" max="15874" width="9.140625" style="5"/>
    <col min="15875" max="15875" width="11.28515625" style="5" customWidth="1"/>
    <col min="15876" max="15876" width="67.7109375" style="5" customWidth="1"/>
    <col min="15877" max="15877" width="3.28515625" style="5" customWidth="1"/>
    <col min="15878" max="15890" width="10.7109375" style="5" customWidth="1"/>
    <col min="15891" max="15891" width="7.28515625" style="5" customWidth="1"/>
    <col min="15892" max="16130" width="9.140625" style="5"/>
    <col min="16131" max="16131" width="11.28515625" style="5" customWidth="1"/>
    <col min="16132" max="16132" width="67.7109375" style="5" customWidth="1"/>
    <col min="16133" max="16133" width="3.28515625" style="5" customWidth="1"/>
    <col min="16134" max="16146" width="10.7109375" style="5" customWidth="1"/>
    <col min="16147" max="16147" width="7.28515625" style="5" customWidth="1"/>
    <col min="16148" max="16384" width="9.140625" style="5"/>
  </cols>
  <sheetData>
    <row r="1" spans="1:23" ht="40.5" x14ac:dyDescent="0.3">
      <c r="A1" s="130"/>
      <c r="B1" s="77" t="s">
        <v>39</v>
      </c>
      <c r="C1" s="78" t="s">
        <v>14</v>
      </c>
      <c r="D1" s="78"/>
      <c r="E1" s="1"/>
      <c r="F1" s="2"/>
      <c r="G1" s="214" t="s">
        <v>96</v>
      </c>
      <c r="H1" s="3"/>
      <c r="I1" s="3"/>
      <c r="J1" s="3"/>
      <c r="K1" s="3"/>
      <c r="L1" s="3"/>
      <c r="M1" s="3"/>
      <c r="N1" s="79"/>
      <c r="O1" s="79"/>
      <c r="P1" s="3"/>
      <c r="Q1" s="3"/>
      <c r="R1" s="3"/>
      <c r="S1" s="3"/>
      <c r="T1" s="4"/>
    </row>
    <row r="2" spans="1:23" x14ac:dyDescent="0.2">
      <c r="A2" s="130"/>
      <c r="B2" s="6" t="s">
        <v>0</v>
      </c>
      <c r="C2" s="207" t="s">
        <v>97</v>
      </c>
      <c r="D2" s="146"/>
      <c r="E2" s="146"/>
      <c r="F2" s="114" t="s">
        <v>1</v>
      </c>
      <c r="G2" s="149">
        <v>25</v>
      </c>
      <c r="H2" s="7" t="s">
        <v>72</v>
      </c>
      <c r="I2" s="8"/>
      <c r="J2" s="7" t="s">
        <v>15</v>
      </c>
      <c r="K2" s="8"/>
      <c r="L2" s="7" t="s">
        <v>16</v>
      </c>
      <c r="M2" s="82"/>
      <c r="N2" s="7" t="s">
        <v>46</v>
      </c>
      <c r="O2" s="8"/>
      <c r="P2" s="9" t="s">
        <v>77</v>
      </c>
      <c r="Q2" s="162"/>
      <c r="R2" s="162"/>
      <c r="S2" s="198">
        <v>50000</v>
      </c>
      <c r="T2" s="128">
        <f>IF(S4=0,0,S2/S4)</f>
        <v>0.95590103518346703</v>
      </c>
    </row>
    <row r="3" spans="1:23" ht="15" customHeight="1" thickBot="1" x14ac:dyDescent="0.25">
      <c r="A3" s="130"/>
      <c r="B3" s="10" t="s">
        <v>2</v>
      </c>
      <c r="C3" s="208" t="s">
        <v>98</v>
      </c>
      <c r="D3" s="150"/>
      <c r="E3" s="147"/>
      <c r="F3" s="115" t="s">
        <v>3</v>
      </c>
      <c r="G3" s="160">
        <v>1</v>
      </c>
      <c r="H3" s="11" t="s">
        <v>17</v>
      </c>
      <c r="I3" s="203">
        <f ca="1">TODAY()</f>
        <v>43266</v>
      </c>
      <c r="J3" s="11" t="s">
        <v>18</v>
      </c>
      <c r="K3" s="204">
        <f>80-10</f>
        <v>70</v>
      </c>
      <c r="L3" s="11" t="s">
        <v>17</v>
      </c>
      <c r="M3" s="205">
        <f ca="1">I3+K3+10</f>
        <v>43346</v>
      </c>
      <c r="N3" s="11" t="s">
        <v>47</v>
      </c>
      <c r="O3" s="116"/>
      <c r="P3" s="161" t="s">
        <v>78</v>
      </c>
      <c r="Q3" s="163"/>
      <c r="R3" s="191"/>
      <c r="S3" s="199">
        <v>2306.67</v>
      </c>
      <c r="T3" s="129">
        <f>IF(S3=0,0,1-T2)</f>
        <v>4.4098964816532971E-2</v>
      </c>
    </row>
    <row r="4" spans="1:23" ht="18.75" thickBot="1" x14ac:dyDescent="0.3">
      <c r="A4" s="130"/>
      <c r="B4" s="209" t="s">
        <v>95</v>
      </c>
      <c r="C4" s="210"/>
      <c r="D4" s="211"/>
      <c r="E4" s="212" t="s">
        <v>19</v>
      </c>
      <c r="F4" s="12"/>
      <c r="G4" s="12"/>
      <c r="H4" s="12"/>
      <c r="I4" s="12"/>
      <c r="J4" s="12"/>
      <c r="K4" s="12"/>
      <c r="L4" s="12"/>
      <c r="M4" s="12"/>
      <c r="N4" s="12"/>
      <c r="O4" s="12"/>
      <c r="P4" s="13" t="s">
        <v>20</v>
      </c>
      <c r="Q4" s="181"/>
      <c r="R4" s="181"/>
      <c r="S4" s="200">
        <f>SUM(S2:S3)</f>
        <v>52306.67</v>
      </c>
      <c r="T4" s="14">
        <f>SUM(T2:T3)</f>
        <v>1</v>
      </c>
      <c r="W4" s="5" t="s">
        <v>26</v>
      </c>
    </row>
    <row r="5" spans="1:23" ht="12.75" customHeight="1" thickBot="1" x14ac:dyDescent="0.25">
      <c r="A5" s="130"/>
      <c r="B5" s="15" t="s">
        <v>21</v>
      </c>
      <c r="C5" s="152" t="s">
        <v>22</v>
      </c>
      <c r="D5" s="153"/>
      <c r="E5" s="83" t="s">
        <v>48</v>
      </c>
      <c r="F5" s="16" t="s">
        <v>23</v>
      </c>
      <c r="G5" s="17"/>
      <c r="H5" s="17"/>
      <c r="I5" s="17"/>
      <c r="J5" s="17"/>
      <c r="K5" s="17"/>
      <c r="L5" s="17"/>
      <c r="M5" s="18"/>
      <c r="N5" s="18"/>
      <c r="O5" s="18"/>
      <c r="P5" s="19"/>
      <c r="Q5" s="185"/>
      <c r="R5" s="189"/>
      <c r="S5" s="201" t="s">
        <v>24</v>
      </c>
      <c r="T5" s="20" t="s">
        <v>25</v>
      </c>
      <c r="W5" s="81" t="str">
        <f>IF(S4=S61,"OK","erro")</f>
        <v>OK</v>
      </c>
    </row>
    <row r="6" spans="1:23" ht="13.5" thickBot="1" x14ac:dyDescent="0.25">
      <c r="A6" s="130"/>
      <c r="B6" s="21" t="s">
        <v>27</v>
      </c>
      <c r="C6" s="22"/>
      <c r="D6" s="154"/>
      <c r="E6" s="148">
        <v>6</v>
      </c>
      <c r="F6" s="24">
        <f>IF(E6=0,0,1)</f>
        <v>1</v>
      </c>
      <c r="G6" s="24">
        <f>IF($E$6&lt;2,0,2)</f>
        <v>2</v>
      </c>
      <c r="H6" s="24">
        <f>IF($E$6&lt;3,0,3)</f>
        <v>3</v>
      </c>
      <c r="I6" s="24">
        <f>IF($E$6&lt;4,0,4)</f>
        <v>4</v>
      </c>
      <c r="J6" s="24">
        <f>IF($E$6&lt;5,0,5)</f>
        <v>5</v>
      </c>
      <c r="K6" s="24">
        <f>IF($E$6&lt;6,0,6)</f>
        <v>6</v>
      </c>
      <c r="L6" s="24">
        <f>IF($E$6&lt;7,0,7)</f>
        <v>0</v>
      </c>
      <c r="M6" s="24">
        <f>IF($E$6&lt;8,0,8)</f>
        <v>0</v>
      </c>
      <c r="N6" s="24">
        <f>IF($E$6&lt;9,0,9)</f>
        <v>0</v>
      </c>
      <c r="O6" s="24">
        <f>IF($E$6&lt;10,0,10)</f>
        <v>0</v>
      </c>
      <c r="P6" s="24">
        <f>IF($E$6&lt;11,0,11)</f>
        <v>0</v>
      </c>
      <c r="Q6" s="186">
        <f>IF($E$6&lt;12,0,12)</f>
        <v>0</v>
      </c>
      <c r="R6" s="192"/>
      <c r="S6" s="179" t="s">
        <v>28</v>
      </c>
      <c r="T6" s="25" t="s">
        <v>24</v>
      </c>
    </row>
    <row r="7" spans="1:23" ht="14.25" thickTop="1" thickBot="1" x14ac:dyDescent="0.25">
      <c r="A7" s="130"/>
      <c r="B7" s="21"/>
      <c r="C7" s="22" t="s">
        <v>41</v>
      </c>
      <c r="D7" s="154"/>
      <c r="E7" s="23"/>
      <c r="F7" s="26">
        <f ca="1">IF(E6=0,0,M3)</f>
        <v>43346</v>
      </c>
      <c r="G7" s="26">
        <f ca="1">IF(G6=0,0,F8+1)</f>
        <v>43377</v>
      </c>
      <c r="H7" s="26">
        <f ca="1">IF(H6=0,0,G8+1)</f>
        <v>43408</v>
      </c>
      <c r="I7" s="26">
        <f ca="1">IF(I6=0,0,H8+1)</f>
        <v>43439</v>
      </c>
      <c r="J7" s="26">
        <f ca="1">IF(J6=0,0,I8+1)</f>
        <v>43470</v>
      </c>
      <c r="K7" s="26">
        <f t="shared" ref="K7:Q7" ca="1" si="0">IF(K6=0,0,J8+1)</f>
        <v>43501</v>
      </c>
      <c r="L7" s="26">
        <f t="shared" si="0"/>
        <v>0</v>
      </c>
      <c r="M7" s="26">
        <f t="shared" si="0"/>
        <v>0</v>
      </c>
      <c r="N7" s="26">
        <f t="shared" si="0"/>
        <v>0</v>
      </c>
      <c r="O7" s="26">
        <f t="shared" si="0"/>
        <v>0</v>
      </c>
      <c r="P7" s="26">
        <f t="shared" si="0"/>
        <v>0</v>
      </c>
      <c r="Q7" s="187">
        <f t="shared" si="0"/>
        <v>0</v>
      </c>
      <c r="R7" s="175"/>
      <c r="S7" s="179"/>
      <c r="T7" s="25"/>
    </row>
    <row r="8" spans="1:23" ht="14.25" thickTop="1" thickBot="1" x14ac:dyDescent="0.25">
      <c r="A8" s="130"/>
      <c r="B8" s="21"/>
      <c r="C8" s="22" t="s">
        <v>40</v>
      </c>
      <c r="D8" s="154"/>
      <c r="E8" s="23"/>
      <c r="F8" s="26">
        <f ca="1">IF(E6=0,0,F7+30)</f>
        <v>43376</v>
      </c>
      <c r="G8" s="26">
        <f t="shared" ref="G8:I8" ca="1" si="1">IF(G6=0,0,G7+30)</f>
        <v>43407</v>
      </c>
      <c r="H8" s="26">
        <f t="shared" ca="1" si="1"/>
        <v>43438</v>
      </c>
      <c r="I8" s="26">
        <f t="shared" ca="1" si="1"/>
        <v>43469</v>
      </c>
      <c r="J8" s="26">
        <f ca="1">IF(J6=0,0,J7+30)</f>
        <v>43500</v>
      </c>
      <c r="K8" s="26">
        <f t="shared" ref="K8:Q8" ca="1" si="2">IF(K6=0,0,K7+30)</f>
        <v>43531</v>
      </c>
      <c r="L8" s="26">
        <f t="shared" si="2"/>
        <v>0</v>
      </c>
      <c r="M8" s="26">
        <f t="shared" si="2"/>
        <v>0</v>
      </c>
      <c r="N8" s="26">
        <f t="shared" si="2"/>
        <v>0</v>
      </c>
      <c r="O8" s="26">
        <f t="shared" si="2"/>
        <v>0</v>
      </c>
      <c r="P8" s="26">
        <f t="shared" si="2"/>
        <v>0</v>
      </c>
      <c r="Q8" s="187">
        <f t="shared" si="2"/>
        <v>0</v>
      </c>
      <c r="R8" s="175"/>
      <c r="S8" s="179"/>
      <c r="T8" s="25"/>
    </row>
    <row r="9" spans="1:23" ht="13.5" thickTop="1" x14ac:dyDescent="0.2">
      <c r="A9" s="131" t="str">
        <f>CONCATENATE($E$6,"|",B9)</f>
        <v>6|1</v>
      </c>
      <c r="B9" s="27">
        <v>1</v>
      </c>
      <c r="C9" s="155" t="s">
        <v>101</v>
      </c>
      <c r="D9" s="28"/>
      <c r="E9" s="29">
        <v>1</v>
      </c>
      <c r="F9" s="95">
        <v>100</v>
      </c>
      <c r="G9" s="95">
        <v>0</v>
      </c>
      <c r="H9" s="95">
        <v>0</v>
      </c>
      <c r="I9" s="95">
        <f>IF(I$6=0,0,VLOOKUP($A9,base!$A:$P,I$6+4,FALSE))</f>
        <v>0</v>
      </c>
      <c r="J9" s="95">
        <f>IF(J$6=0,0,VLOOKUP($A9,base!$A:$P,J$6+4,FALSE))</f>
        <v>0</v>
      </c>
      <c r="K9" s="95">
        <f>IF(K$6=0,0,VLOOKUP($A9,base!$A:$P,K$6+4,FALSE))</f>
        <v>0</v>
      </c>
      <c r="L9" s="95">
        <f>IF(L$6=0,0,VLOOKUP($A9,base!$A:$P,L$6+4,FALSE))</f>
        <v>0</v>
      </c>
      <c r="M9" s="95">
        <f>IF(M$6=0,0,VLOOKUP($A9,base!$A:$P,M$6+4,FALSE))</f>
        <v>0</v>
      </c>
      <c r="N9" s="95">
        <f>IF(N$6=0,0,VLOOKUP($A9,base!$A:$P,N$6+4,FALSE))</f>
        <v>0</v>
      </c>
      <c r="O9" s="95">
        <f>IF(O$6=0,0,VLOOKUP($A9,base!$A:$P,O$6+4,FALSE))</f>
        <v>0</v>
      </c>
      <c r="P9" s="95">
        <f>IF(P$6=0,0,VLOOKUP($A9,base!$A:$P,P$6+4,FALSE))</f>
        <v>0</v>
      </c>
      <c r="Q9" s="188">
        <f>IF(Q$6=0,0,VLOOKUP($A9,base!$A:$P,Q$6+4,FALSE))</f>
        <v>0</v>
      </c>
      <c r="R9" s="193"/>
      <c r="S9" s="202">
        <v>510.68</v>
      </c>
      <c r="T9" s="30">
        <f t="shared" ref="T9:T27" si="3">IF($S$29=0,0,(S9/$S$29)*100)</f>
        <v>0.97631908129498601</v>
      </c>
      <c r="W9" s="213">
        <f>SUM(F9:Q9)</f>
        <v>100</v>
      </c>
    </row>
    <row r="10" spans="1:23" x14ac:dyDescent="0.2">
      <c r="A10" s="131" t="str">
        <f t="shared" ref="A10:A20" si="4">CONCATENATE($E$6,"|",B10)</f>
        <v>6|2</v>
      </c>
      <c r="B10" s="31" t="s">
        <v>4</v>
      </c>
      <c r="C10" s="155" t="s">
        <v>81</v>
      </c>
      <c r="D10" s="28"/>
      <c r="E10" s="29">
        <v>2</v>
      </c>
      <c r="F10" s="95">
        <v>40</v>
      </c>
      <c r="G10" s="95">
        <v>60</v>
      </c>
      <c r="H10" s="95"/>
      <c r="I10" s="95"/>
      <c r="J10" s="95"/>
      <c r="K10" s="95"/>
      <c r="L10" s="95">
        <f>IF(L$6=0,0,VLOOKUP($A10,base!$A:$P,L$6+4,FALSE))</f>
        <v>0</v>
      </c>
      <c r="M10" s="95">
        <f>IF(M$6=0,0,VLOOKUP($A10,base!$A:$P,M$6+4,FALSE))</f>
        <v>0</v>
      </c>
      <c r="N10" s="95">
        <f>IF(N$6=0,0,VLOOKUP($A10,base!$A:$P,N$6+4,FALSE))</f>
        <v>0</v>
      </c>
      <c r="O10" s="95">
        <f>IF(O$6=0,0,VLOOKUP($A10,base!$A:$P,O$6+4,FALSE))</f>
        <v>0</v>
      </c>
      <c r="P10" s="95">
        <f>IF(P$6=0,0,VLOOKUP($A10,base!$A:$P,P$6+4,FALSE))</f>
        <v>0</v>
      </c>
      <c r="Q10" s="188">
        <f>IF(Q$6=0,0,VLOOKUP($A10,base!$A:$P,Q$6+4,FALSE))</f>
        <v>0</v>
      </c>
      <c r="R10" s="193"/>
      <c r="S10" s="202">
        <v>2863.01</v>
      </c>
      <c r="T10" s="30">
        <f t="shared" si="3"/>
        <v>5.4735084454812366</v>
      </c>
      <c r="W10" s="213">
        <f t="shared" ref="W10:W20" si="5">SUM(F10:Q10)</f>
        <v>100</v>
      </c>
    </row>
    <row r="11" spans="1:23" x14ac:dyDescent="0.2">
      <c r="A11" s="131" t="str">
        <f t="shared" si="4"/>
        <v>6|3</v>
      </c>
      <c r="B11" s="31" t="s">
        <v>5</v>
      </c>
      <c r="C11" s="155" t="s">
        <v>102</v>
      </c>
      <c r="D11" s="28"/>
      <c r="E11" s="29">
        <v>3</v>
      </c>
      <c r="F11" s="95">
        <v>10</v>
      </c>
      <c r="G11" s="95">
        <v>70</v>
      </c>
      <c r="H11" s="95">
        <v>20</v>
      </c>
      <c r="I11" s="95">
        <f>IF(I$6=0,0,VLOOKUP($A11,base!$A:$P,I$6+4,FALSE))</f>
        <v>0</v>
      </c>
      <c r="J11" s="95">
        <f>IF(J$6=0,0,VLOOKUP($A11,base!$A:$P,J$6+4,FALSE))</f>
        <v>0</v>
      </c>
      <c r="K11" s="95">
        <f>IF(K$6=0,0,VLOOKUP($A11,base!$A:$P,K$6+4,FALSE))</f>
        <v>0</v>
      </c>
      <c r="L11" s="95">
        <f>IF(L$6=0,0,VLOOKUP($A11,base!$A:$P,L$6+4,FALSE))</f>
        <v>0</v>
      </c>
      <c r="M11" s="95">
        <f>IF(M$6=0,0,VLOOKUP($A11,base!$A:$P,M$6+4,FALSE))</f>
        <v>0</v>
      </c>
      <c r="N11" s="95">
        <f>IF(N$6=0,0,VLOOKUP($A11,base!$A:$P,N$6+4,FALSE))</f>
        <v>0</v>
      </c>
      <c r="O11" s="95">
        <f>IF(O$6=0,0,VLOOKUP($A11,base!$A:$P,O$6+4,FALSE))</f>
        <v>0</v>
      </c>
      <c r="P11" s="95">
        <f>IF(P$6=0,0,VLOOKUP($A11,base!$A:$P,P$6+4,FALSE))</f>
        <v>0</v>
      </c>
      <c r="Q11" s="188">
        <f>IF(Q$6=0,0,VLOOKUP($A11,base!$A:$P,Q$6+4,FALSE))</f>
        <v>0</v>
      </c>
      <c r="R11" s="193"/>
      <c r="S11" s="202">
        <v>530.6</v>
      </c>
      <c r="T11" s="30">
        <f t="shared" si="3"/>
        <v>1.0144021785366952</v>
      </c>
      <c r="W11" s="213">
        <f t="shared" si="5"/>
        <v>100</v>
      </c>
    </row>
    <row r="12" spans="1:23" x14ac:dyDescent="0.2">
      <c r="A12" s="131" t="str">
        <f t="shared" si="4"/>
        <v>6|4</v>
      </c>
      <c r="B12" s="31" t="s">
        <v>6</v>
      </c>
      <c r="C12" s="155" t="s">
        <v>103</v>
      </c>
      <c r="D12" s="28"/>
      <c r="E12" s="29">
        <v>4</v>
      </c>
      <c r="F12" s="95">
        <f>IF(E$6&lt;3,0,IF(F$6=0,0,VLOOKUP($A12,base!$A:$P,F$6+4,FALSE)))</f>
        <v>10</v>
      </c>
      <c r="G12" s="95">
        <v>30</v>
      </c>
      <c r="H12" s="95">
        <v>50</v>
      </c>
      <c r="I12" s="95">
        <v>10</v>
      </c>
      <c r="J12" s="95"/>
      <c r="K12" s="95"/>
      <c r="L12" s="95">
        <f>IF(L$6=0,0,VLOOKUP($A12,base!$A:$P,L$6+4,FALSE))</f>
        <v>0</v>
      </c>
      <c r="M12" s="95">
        <f>IF(M$6=0,0,VLOOKUP($A12,base!$A:$P,M$6+4,FALSE))</f>
        <v>0</v>
      </c>
      <c r="N12" s="95">
        <f>IF(N$6=0,0,VLOOKUP($A12,base!$A:$P,N$6+4,FALSE))</f>
        <v>0</v>
      </c>
      <c r="O12" s="95">
        <f>IF(O$6=0,0,VLOOKUP($A12,base!$A:$P,O$6+4,FALSE))</f>
        <v>0</v>
      </c>
      <c r="P12" s="95">
        <f>IF(P$6=0,0,VLOOKUP($A12,base!$A:$P,P$6+4,FALSE))</f>
        <v>0</v>
      </c>
      <c r="Q12" s="188">
        <f>IF(Q$6=0,0,VLOOKUP($A12,base!$A:$P,Q$6+4,FALSE))</f>
        <v>0</v>
      </c>
      <c r="R12" s="193"/>
      <c r="S12" s="202">
        <v>7809.47</v>
      </c>
      <c r="T12" s="30">
        <f t="shared" si="3"/>
        <v>14.930160914468463</v>
      </c>
      <c r="W12" s="213">
        <f t="shared" si="5"/>
        <v>100</v>
      </c>
    </row>
    <row r="13" spans="1:23" x14ac:dyDescent="0.2">
      <c r="A13" s="131" t="str">
        <f t="shared" si="4"/>
        <v>6|5</v>
      </c>
      <c r="B13" s="31" t="s">
        <v>7</v>
      </c>
      <c r="C13" s="155" t="s">
        <v>104</v>
      </c>
      <c r="D13" s="28"/>
      <c r="E13" s="29">
        <v>5</v>
      </c>
      <c r="F13" s="95"/>
      <c r="G13" s="95"/>
      <c r="H13" s="95">
        <f>IF(H$6=0,0,VLOOKUP($A13,base!$A:$P,H$6+4,FALSE))</f>
        <v>20</v>
      </c>
      <c r="I13" s="95">
        <f>IF(I$6=0,0,VLOOKUP($A13,base!$A:$P,I$6+4,FALSE))</f>
        <v>30</v>
      </c>
      <c r="J13" s="95">
        <v>50</v>
      </c>
      <c r="K13" s="95"/>
      <c r="L13" s="95">
        <f>IF(L$6=0,0,VLOOKUP($A13,base!$A:$P,L$6+4,FALSE))</f>
        <v>0</v>
      </c>
      <c r="M13" s="95">
        <f>IF(M$6=0,0,VLOOKUP($A13,base!$A:$P,M$6+4,FALSE))</f>
        <v>0</v>
      </c>
      <c r="N13" s="95">
        <f>IF(N$6=0,0,VLOOKUP($A13,base!$A:$P,N$6+4,FALSE))</f>
        <v>0</v>
      </c>
      <c r="O13" s="95">
        <f>IF(O$6=0,0,VLOOKUP($A13,base!$A:$P,O$6+4,FALSE))</f>
        <v>0</v>
      </c>
      <c r="P13" s="95">
        <f>IF(P$6=0,0,VLOOKUP($A13,base!$A:$P,P$6+4,FALSE))</f>
        <v>0</v>
      </c>
      <c r="Q13" s="188">
        <f>IF(Q$6=0,0,VLOOKUP($A13,base!$A:$P,Q$6+4,FALSE))</f>
        <v>0</v>
      </c>
      <c r="R13" s="193"/>
      <c r="S13" s="202">
        <v>6694.65</v>
      </c>
      <c r="T13" s="30">
        <f t="shared" si="3"/>
        <v>12.798845730381995</v>
      </c>
      <c r="W13" s="213">
        <f t="shared" si="5"/>
        <v>100</v>
      </c>
    </row>
    <row r="14" spans="1:23" x14ac:dyDescent="0.2">
      <c r="A14" s="131" t="str">
        <f t="shared" si="4"/>
        <v>6|6</v>
      </c>
      <c r="B14" s="31" t="s">
        <v>8</v>
      </c>
      <c r="C14" s="155" t="s">
        <v>105</v>
      </c>
      <c r="D14" s="28"/>
      <c r="E14" s="29">
        <v>3</v>
      </c>
      <c r="F14" s="95">
        <f>IF(E$6&lt;3,0,IF(F$6=0,0,VLOOKUP($A14,base!$A:$P,F$6+4,FALSE)))</f>
        <v>0</v>
      </c>
      <c r="G14" s="95">
        <f>IF(E$6&lt;3,0,IF(G$6=0,0,VLOOKUP($A14,base!$A:$P,G$6+4,FALSE)))</f>
        <v>0</v>
      </c>
      <c r="H14" s="95">
        <f>IF(H$6=0,0,VLOOKUP($A14,base!$A:$P,H$6+4,FALSE))</f>
        <v>50</v>
      </c>
      <c r="I14" s="95">
        <f>IF(I$6=0,0,VLOOKUP($A14,base!$A:$P,I$6+4,FALSE))</f>
        <v>50</v>
      </c>
      <c r="J14" s="95">
        <f>IF(J$6=0,0,VLOOKUP($A14,base!$A:$P,J$6+4,FALSE))</f>
        <v>0</v>
      </c>
      <c r="K14" s="95">
        <f>IF(K$6=0,0,VLOOKUP($A14,base!$A:$P,K$6+4,FALSE))</f>
        <v>0</v>
      </c>
      <c r="L14" s="95">
        <f>IF(L$6=0,0,VLOOKUP($A14,base!$A:$P,L$6+4,FALSE))</f>
        <v>0</v>
      </c>
      <c r="M14" s="95">
        <f>IF(M$6=0,0,VLOOKUP($A14,base!$A:$P,M$6+4,FALSE))</f>
        <v>0</v>
      </c>
      <c r="N14" s="95">
        <f>IF(N$6=0,0,VLOOKUP($A14,base!$A:$P,N$6+4,FALSE))</f>
        <v>0</v>
      </c>
      <c r="O14" s="95">
        <f>IF(O$6=0,0,VLOOKUP($A14,base!$A:$P,O$6+4,FALSE))</f>
        <v>0</v>
      </c>
      <c r="P14" s="95">
        <f>IF(P$6=0,0,VLOOKUP($A14,base!$A:$P,P$6+4,FALSE))</f>
        <v>0</v>
      </c>
      <c r="Q14" s="188">
        <f>IF(Q$6=0,0,VLOOKUP($A14,base!$A:$P,Q$6+4,FALSE))</f>
        <v>0</v>
      </c>
      <c r="R14" s="193"/>
      <c r="S14" s="202">
        <v>10789.26</v>
      </c>
      <c r="T14" s="30">
        <f t="shared" si="3"/>
        <v>20.626929605727149</v>
      </c>
      <c r="W14" s="213">
        <f t="shared" si="5"/>
        <v>100</v>
      </c>
    </row>
    <row r="15" spans="1:23" x14ac:dyDescent="0.2">
      <c r="A15" s="131" t="str">
        <f t="shared" si="4"/>
        <v>6|7</v>
      </c>
      <c r="B15" s="31" t="s">
        <v>9</v>
      </c>
      <c r="C15" s="155" t="s">
        <v>106</v>
      </c>
      <c r="D15" s="28"/>
      <c r="E15" s="29">
        <v>5</v>
      </c>
      <c r="F15" s="95">
        <f>IF(E$6&lt;3,0,IF(F$6=0,0,VLOOKUP($A15,base!$A:$P,F$6+4,FALSE)))</f>
        <v>0</v>
      </c>
      <c r="G15" s="95">
        <f>IF(E$6&lt;3,0,IF(G$6=0,0,VLOOKUP($A15,base!$A:$P,G$6+4,FALSE)))</f>
        <v>0</v>
      </c>
      <c r="H15" s="95"/>
      <c r="I15" s="95">
        <f>IF(I$6=0,0,VLOOKUP($A15,base!$A:$P,I$6+4,FALSE))</f>
        <v>30</v>
      </c>
      <c r="J15" s="95">
        <v>50</v>
      </c>
      <c r="K15" s="95">
        <f>IF(K$6=0,0,VLOOKUP($A15,base!$A:$P,K$6+4,FALSE))</f>
        <v>20</v>
      </c>
      <c r="L15" s="95">
        <f>IF(L$6=0,0,VLOOKUP($A15,base!$A:$P,L$6+4,FALSE))</f>
        <v>0</v>
      </c>
      <c r="M15" s="95">
        <f>IF(M$6=0,0,VLOOKUP($A15,base!$A:$P,M$6+4,FALSE))</f>
        <v>0</v>
      </c>
      <c r="N15" s="95">
        <f>IF(N$6=0,0,VLOOKUP($A15,base!$A:$P,N$6+4,FALSE))</f>
        <v>0</v>
      </c>
      <c r="O15" s="95">
        <f>IF(O$6=0,0,VLOOKUP($A15,base!$A:$P,O$6+4,FALSE))</f>
        <v>0</v>
      </c>
      <c r="P15" s="95">
        <f>IF(P$6=0,0,VLOOKUP($A15,base!$A:$P,P$6+4,FALSE))</f>
        <v>0</v>
      </c>
      <c r="Q15" s="188">
        <f>IF(Q$6=0,0,VLOOKUP($A15,base!$A:$P,Q$6+4,FALSE))</f>
        <v>0</v>
      </c>
      <c r="R15" s="193"/>
      <c r="S15" s="202">
        <v>3608.23</v>
      </c>
      <c r="T15" s="30">
        <f t="shared" si="3"/>
        <v>6.8982215843600825</v>
      </c>
      <c r="W15" s="213">
        <f t="shared" si="5"/>
        <v>100</v>
      </c>
    </row>
    <row r="16" spans="1:23" x14ac:dyDescent="0.2">
      <c r="A16" s="131" t="str">
        <f t="shared" si="4"/>
        <v>6|8</v>
      </c>
      <c r="B16" s="31" t="s">
        <v>10</v>
      </c>
      <c r="C16" s="155" t="s">
        <v>107</v>
      </c>
      <c r="D16" s="28"/>
      <c r="E16" s="29">
        <v>6</v>
      </c>
      <c r="F16" s="95"/>
      <c r="G16" s="95"/>
      <c r="H16" s="95"/>
      <c r="I16" s="95">
        <f>IF(I$6=0,0,VLOOKUP($A16,base!$A:$P,I$6+4,FALSE))</f>
        <v>20</v>
      </c>
      <c r="J16" s="95">
        <f>IF(J$6=0,0,VLOOKUP($A16,base!$A:$P,J$6+4,FALSE))</f>
        <v>20</v>
      </c>
      <c r="K16" s="95">
        <v>60</v>
      </c>
      <c r="L16" s="95">
        <f>IF(L$6=0,0,VLOOKUP($A16,base!$A:$P,L$6+4,FALSE))</f>
        <v>0</v>
      </c>
      <c r="M16" s="95">
        <f>IF(M$6=0,0,VLOOKUP($A16,base!$A:$P,M$6+4,FALSE))</f>
        <v>0</v>
      </c>
      <c r="N16" s="95">
        <f>IF(N$6=0,0,VLOOKUP($A16,base!$A:$P,N$6+4,FALSE))</f>
        <v>0</v>
      </c>
      <c r="O16" s="95">
        <f>IF(O$6=0,0,VLOOKUP($A16,base!$A:$P,O$6+4,FALSE))</f>
        <v>0</v>
      </c>
      <c r="P16" s="95">
        <f>IF(P$6=0,0,VLOOKUP($A16,base!$A:$P,P$6+4,FALSE))</f>
        <v>0</v>
      </c>
      <c r="Q16" s="188">
        <f>IF(Q$6=0,0,VLOOKUP($A16,base!$A:$P,Q$6+4,FALSE))</f>
        <v>0</v>
      </c>
      <c r="R16" s="193"/>
      <c r="S16" s="202">
        <v>6050.05</v>
      </c>
      <c r="T16" s="30">
        <f t="shared" si="3"/>
        <v>11.566498115823471</v>
      </c>
      <c r="W16" s="213">
        <f t="shared" si="5"/>
        <v>100</v>
      </c>
    </row>
    <row r="17" spans="1:23" x14ac:dyDescent="0.2">
      <c r="A17" s="131" t="str">
        <f t="shared" si="4"/>
        <v>6|9</v>
      </c>
      <c r="B17" s="31" t="s">
        <v>11</v>
      </c>
      <c r="C17" s="155" t="s">
        <v>108</v>
      </c>
      <c r="D17" s="28"/>
      <c r="E17" s="29">
        <v>6</v>
      </c>
      <c r="F17" s="95"/>
      <c r="G17" s="95"/>
      <c r="H17" s="95">
        <f>IF(H$6=0,0,VLOOKUP($A17,base!$A:$P,H$6+4,FALSE))</f>
        <v>20</v>
      </c>
      <c r="I17" s="95">
        <f>IF(I$6=0,0,VLOOKUP($A17,base!$A:$P,I$6+4,FALSE))</f>
        <v>20</v>
      </c>
      <c r="J17" s="95">
        <f>IF(J$6=0,0,VLOOKUP($A17,base!$A:$P,J$6+4,FALSE))</f>
        <v>20</v>
      </c>
      <c r="K17" s="95">
        <v>40</v>
      </c>
      <c r="L17" s="95">
        <f>IF(L$6=0,0,VLOOKUP($A17,base!$A:$P,L$6+4,FALSE))</f>
        <v>0</v>
      </c>
      <c r="M17" s="95">
        <f>IF(M$6=0,0,VLOOKUP($A17,base!$A:$P,M$6+4,FALSE))</f>
        <v>0</v>
      </c>
      <c r="N17" s="95">
        <f>IF(N$6=0,0,VLOOKUP($A17,base!$A:$P,N$6+4,FALSE))</f>
        <v>0</v>
      </c>
      <c r="O17" s="95">
        <f>IF(O$6=0,0,VLOOKUP($A17,base!$A:$P,O$6+4,FALSE))</f>
        <v>0</v>
      </c>
      <c r="P17" s="95">
        <f>IF(P$6=0,0,VLOOKUP($A17,base!$A:$P,P$6+4,FALSE))</f>
        <v>0</v>
      </c>
      <c r="Q17" s="188">
        <f>IF(Q$6=0,0,VLOOKUP($A17,base!$A:$P,Q$6+4,FALSE))</f>
        <v>0</v>
      </c>
      <c r="R17" s="193"/>
      <c r="S17" s="202">
        <v>1761.7</v>
      </c>
      <c r="T17" s="30">
        <f t="shared" si="3"/>
        <v>3.3680217073654282</v>
      </c>
      <c r="W17" s="213">
        <f t="shared" si="5"/>
        <v>100</v>
      </c>
    </row>
    <row r="18" spans="1:23" x14ac:dyDescent="0.2">
      <c r="A18" s="131" t="str">
        <f t="shared" si="4"/>
        <v>6|10</v>
      </c>
      <c r="B18" s="31" t="s">
        <v>12</v>
      </c>
      <c r="C18" s="155" t="s">
        <v>91</v>
      </c>
      <c r="D18" s="28"/>
      <c r="E18" s="29"/>
      <c r="F18" s="95">
        <f>IF(E$6&lt;3,0,IF(F$6=0,0,VLOOKUP($A18,base!$A:$P,F$6+4,FALSE)))</f>
        <v>0</v>
      </c>
      <c r="G18" s="95">
        <f>IF(E$6&lt;3,0,IF(G$6=0,0,VLOOKUP($A18,base!$A:$P,G$6+4,FALSE)))</f>
        <v>0</v>
      </c>
      <c r="H18" s="95"/>
      <c r="I18" s="95"/>
      <c r="J18" s="95"/>
      <c r="K18" s="95">
        <v>100</v>
      </c>
      <c r="L18" s="95">
        <f>IF(L$6=0,0,VLOOKUP($A18,base!$A:$P,L$6+4,FALSE))</f>
        <v>0</v>
      </c>
      <c r="M18" s="95">
        <f>IF(M$6=0,0,VLOOKUP($A18,base!$A:$P,M$6+4,FALSE))</f>
        <v>0</v>
      </c>
      <c r="N18" s="95">
        <f>IF(N$6=0,0,VLOOKUP($A18,base!$A:$P,N$6+4,FALSE))</f>
        <v>0</v>
      </c>
      <c r="O18" s="95">
        <f>IF(O$6=0,0,VLOOKUP($A18,base!$A:$P,O$6+4,FALSE))</f>
        <v>0</v>
      </c>
      <c r="P18" s="95">
        <f>IF(P$6=0,0,VLOOKUP($A18,base!$A:$P,P$6+4,FALSE))</f>
        <v>0</v>
      </c>
      <c r="Q18" s="188">
        <f>IF(Q$6=0,0,VLOOKUP($A18,base!$A:$P,Q$6+4,FALSE))</f>
        <v>0</v>
      </c>
      <c r="R18" s="193"/>
      <c r="S18" s="202">
        <v>8759.6299999999992</v>
      </c>
      <c r="T18" s="30">
        <f t="shared" si="3"/>
        <v>16.746678769648309</v>
      </c>
      <c r="W18" s="213">
        <f t="shared" si="5"/>
        <v>100</v>
      </c>
    </row>
    <row r="19" spans="1:23" x14ac:dyDescent="0.2">
      <c r="A19" s="131" t="str">
        <f t="shared" ref="A19" si="6">CONCATENATE($E$6,"|",B19)</f>
        <v>6|11</v>
      </c>
      <c r="B19" s="31" t="s">
        <v>13</v>
      </c>
      <c r="C19" s="155" t="s">
        <v>109</v>
      </c>
      <c r="D19" s="28"/>
      <c r="E19" s="29"/>
      <c r="F19" s="95"/>
      <c r="G19" s="95"/>
      <c r="H19" s="95"/>
      <c r="I19" s="95"/>
      <c r="J19" s="95"/>
      <c r="K19" s="95">
        <v>100</v>
      </c>
      <c r="L19" s="95">
        <f>IF(L$6=0,0,VLOOKUP($A19,base!$A:$P,L$6+4,FALSE))</f>
        <v>0</v>
      </c>
      <c r="M19" s="95">
        <f>IF(M$6=0,0,VLOOKUP($A19,base!$A:$P,M$6+4,FALSE))</f>
        <v>0</v>
      </c>
      <c r="N19" s="95">
        <f>IF(N$6=0,0,VLOOKUP($A19,base!$A:$P,N$6+4,FALSE))</f>
        <v>0</v>
      </c>
      <c r="O19" s="95">
        <f>IF(O$6=0,0,VLOOKUP($A19,base!$A:$P,O$6+4,FALSE))</f>
        <v>0</v>
      </c>
      <c r="P19" s="95">
        <f>IF(P$6=0,0,VLOOKUP($A19,base!$A:$P,P$6+4,FALSE))</f>
        <v>0</v>
      </c>
      <c r="Q19" s="188">
        <f>IF(Q$6=0,0,VLOOKUP($A19,base!$A:$P,Q$6+4,FALSE))</f>
        <v>0</v>
      </c>
      <c r="R19" s="193"/>
      <c r="S19" s="202">
        <v>2929.39</v>
      </c>
      <c r="T19" s="30">
        <f t="shared" si="3"/>
        <v>5.6004138669121923</v>
      </c>
      <c r="W19" s="213">
        <f t="shared" si="5"/>
        <v>100</v>
      </c>
    </row>
    <row r="20" spans="1:23" x14ac:dyDescent="0.2">
      <c r="A20" s="131" t="str">
        <f t="shared" si="4"/>
        <v>6|12</v>
      </c>
      <c r="B20" s="31" t="s">
        <v>89</v>
      </c>
      <c r="C20" s="155"/>
      <c r="D20" s="28"/>
      <c r="E20" s="29"/>
      <c r="F20" s="95"/>
      <c r="G20" s="95"/>
      <c r="H20" s="95"/>
      <c r="I20" s="95"/>
      <c r="J20" s="95"/>
      <c r="K20" s="95"/>
      <c r="L20" s="95">
        <f>IF(L$6=0,0,VLOOKUP($A20,base!$A:$P,L$6+4,FALSE))</f>
        <v>0</v>
      </c>
      <c r="M20" s="95">
        <f>IF(M$6=0,0,VLOOKUP($A20,base!$A:$P,M$6+4,FALSE))</f>
        <v>0</v>
      </c>
      <c r="N20" s="95">
        <f>IF(N$6=0,0,VLOOKUP($A20,base!$A:$P,N$6+4,FALSE))</f>
        <v>0</v>
      </c>
      <c r="O20" s="95">
        <f>IF(O$6=0,0,VLOOKUP($A20,base!$A:$P,O$6+4,FALSE))</f>
        <v>0</v>
      </c>
      <c r="P20" s="95">
        <f>IF(P$6=0,0,VLOOKUP($A20,base!$A:$P,P$6+4,FALSE))</f>
        <v>0</v>
      </c>
      <c r="Q20" s="188">
        <f>IF(Q$6=0,0,VLOOKUP($A20,base!$A:$P,Q$6+4,FALSE))</f>
        <v>0</v>
      </c>
      <c r="R20" s="193"/>
      <c r="S20" s="202"/>
      <c r="T20" s="30">
        <f t="shared" si="3"/>
        <v>0</v>
      </c>
      <c r="W20" s="213">
        <f t="shared" si="5"/>
        <v>0</v>
      </c>
    </row>
    <row r="21" spans="1:23" hidden="1" x14ac:dyDescent="0.2">
      <c r="A21" s="130"/>
      <c r="B21" s="32"/>
      <c r="C21" s="33"/>
      <c r="D21" s="33"/>
      <c r="E21" s="29"/>
      <c r="F21" s="95" t="e">
        <f>IF(F$6=0,0,VLOOKUP($A21,base!$A:$P,F$6+4,FALSE))</f>
        <v>#N/A</v>
      </c>
      <c r="G21" s="98"/>
      <c r="H21" s="98"/>
      <c r="I21" s="98"/>
      <c r="J21" s="98"/>
      <c r="K21" s="97"/>
      <c r="L21" s="97"/>
      <c r="M21" s="97"/>
      <c r="N21" s="97"/>
      <c r="O21" s="97"/>
      <c r="P21" s="97"/>
      <c r="Q21" s="97"/>
      <c r="R21" s="96"/>
      <c r="S21" s="132"/>
      <c r="T21" s="30">
        <f t="shared" si="3"/>
        <v>0</v>
      </c>
    </row>
    <row r="22" spans="1:23" hidden="1" x14ac:dyDescent="0.2">
      <c r="A22" s="130"/>
      <c r="B22" s="32"/>
      <c r="C22" s="33"/>
      <c r="D22" s="33"/>
      <c r="E22" s="29"/>
      <c r="F22" s="95" t="e">
        <f>IF(F$6=0,0,VLOOKUP($A22,base!$A:$P,F$6+4,FALSE))</f>
        <v>#N/A</v>
      </c>
      <c r="G22" s="98"/>
      <c r="H22" s="98"/>
      <c r="I22" s="98"/>
      <c r="J22" s="98"/>
      <c r="K22" s="97"/>
      <c r="L22" s="97"/>
      <c r="M22" s="97"/>
      <c r="N22" s="97"/>
      <c r="O22" s="97"/>
      <c r="P22" s="97"/>
      <c r="Q22" s="97"/>
      <c r="R22" s="96"/>
      <c r="S22" s="132"/>
      <c r="T22" s="30">
        <f t="shared" si="3"/>
        <v>0</v>
      </c>
    </row>
    <row r="23" spans="1:23" hidden="1" x14ac:dyDescent="0.2">
      <c r="A23" s="130"/>
      <c r="B23" s="32"/>
      <c r="C23" s="33"/>
      <c r="D23" s="33"/>
      <c r="E23" s="29"/>
      <c r="F23" s="95" t="e">
        <f>IF(F$6=0,0,VLOOKUP($A23,base!$A:$P,F$6+4,FALSE))</f>
        <v>#N/A</v>
      </c>
      <c r="G23" s="98"/>
      <c r="H23" s="98"/>
      <c r="I23" s="98"/>
      <c r="J23" s="98"/>
      <c r="K23" s="97"/>
      <c r="L23" s="97"/>
      <c r="M23" s="97"/>
      <c r="N23" s="97"/>
      <c r="O23" s="97"/>
      <c r="P23" s="97"/>
      <c r="Q23" s="97"/>
      <c r="R23" s="96"/>
      <c r="S23" s="132"/>
      <c r="T23" s="30">
        <f t="shared" si="3"/>
        <v>0</v>
      </c>
    </row>
    <row r="24" spans="1:23" hidden="1" x14ac:dyDescent="0.2">
      <c r="A24" s="130"/>
      <c r="B24" s="32"/>
      <c r="C24" s="33"/>
      <c r="D24" s="33"/>
      <c r="E24" s="29"/>
      <c r="F24" s="95" t="e">
        <f>IF(F$6=0,0,VLOOKUP($A24,base!$A:$P,F$6+4,FALSE))</f>
        <v>#N/A</v>
      </c>
      <c r="G24" s="98"/>
      <c r="H24" s="98"/>
      <c r="I24" s="98"/>
      <c r="J24" s="98"/>
      <c r="K24" s="97"/>
      <c r="L24" s="97"/>
      <c r="M24" s="97"/>
      <c r="N24" s="97"/>
      <c r="O24" s="97"/>
      <c r="P24" s="97"/>
      <c r="Q24" s="97"/>
      <c r="R24" s="96"/>
      <c r="S24" s="132"/>
      <c r="T24" s="30">
        <f t="shared" si="3"/>
        <v>0</v>
      </c>
    </row>
    <row r="25" spans="1:23" hidden="1" x14ac:dyDescent="0.2">
      <c r="A25" s="130"/>
      <c r="B25" s="32"/>
      <c r="C25" s="33"/>
      <c r="D25" s="33"/>
      <c r="E25" s="29"/>
      <c r="F25" s="95" t="e">
        <f>IF(F$6=0,0,VLOOKUP($A25,base!$A:$P,F$6+4,FALSE))</f>
        <v>#N/A</v>
      </c>
      <c r="G25" s="98"/>
      <c r="H25" s="98"/>
      <c r="I25" s="98"/>
      <c r="J25" s="98"/>
      <c r="K25" s="97"/>
      <c r="L25" s="97"/>
      <c r="M25" s="97"/>
      <c r="N25" s="97"/>
      <c r="O25" s="97"/>
      <c r="P25" s="97"/>
      <c r="Q25" s="97"/>
      <c r="R25" s="96"/>
      <c r="S25" s="132"/>
      <c r="T25" s="30">
        <f t="shared" si="3"/>
        <v>0</v>
      </c>
    </row>
    <row r="26" spans="1:23" hidden="1" x14ac:dyDescent="0.2">
      <c r="A26" s="130"/>
      <c r="B26" s="32"/>
      <c r="C26" s="33"/>
      <c r="D26" s="33"/>
      <c r="E26" s="29"/>
      <c r="F26" s="95" t="e">
        <f>IF(F$6=0,0,VLOOKUP($A26,base!$A:$P,F$6+4,FALSE))</f>
        <v>#N/A</v>
      </c>
      <c r="G26" s="98"/>
      <c r="H26" s="98"/>
      <c r="I26" s="98"/>
      <c r="J26" s="98"/>
      <c r="K26" s="97"/>
      <c r="L26" s="97"/>
      <c r="M26" s="97"/>
      <c r="N26" s="97"/>
      <c r="O26" s="97"/>
      <c r="P26" s="97"/>
      <c r="Q26" s="97"/>
      <c r="R26" s="96"/>
      <c r="S26" s="132"/>
      <c r="T26" s="30">
        <f t="shared" si="3"/>
        <v>0</v>
      </c>
    </row>
    <row r="27" spans="1:23" hidden="1" x14ac:dyDescent="0.2">
      <c r="A27" s="130"/>
      <c r="B27" s="32"/>
      <c r="C27" s="33"/>
      <c r="D27" s="33"/>
      <c r="E27" s="29"/>
      <c r="F27" s="95" t="e">
        <f>IF(F$6=0,0,VLOOKUP($A27,base!$A:$P,F$6+4,FALSE))</f>
        <v>#N/A</v>
      </c>
      <c r="G27" s="98"/>
      <c r="H27" s="98"/>
      <c r="I27" s="98"/>
      <c r="J27" s="98"/>
      <c r="K27" s="97"/>
      <c r="L27" s="97"/>
      <c r="M27" s="97"/>
      <c r="N27" s="97"/>
      <c r="O27" s="97"/>
      <c r="P27" s="97"/>
      <c r="Q27" s="97"/>
      <c r="R27" s="96"/>
      <c r="S27" s="132"/>
      <c r="T27" s="30">
        <f t="shared" si="3"/>
        <v>0</v>
      </c>
    </row>
    <row r="28" spans="1:23" ht="13.5" thickBot="1" x14ac:dyDescent="0.25">
      <c r="A28" s="130"/>
      <c r="B28" s="34"/>
      <c r="C28" s="35"/>
      <c r="D28" s="35"/>
      <c r="E28" s="35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7"/>
      <c r="T28" s="38"/>
    </row>
    <row r="29" spans="1:23" ht="14.25" thickTop="1" thickBot="1" x14ac:dyDescent="0.25">
      <c r="A29" s="130"/>
      <c r="B29" s="39"/>
      <c r="C29" s="40" t="s">
        <v>29</v>
      </c>
      <c r="D29" s="40" t="s">
        <v>29</v>
      </c>
      <c r="E29" s="41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197">
        <f>SUM(S9:S28)</f>
        <v>52306.67</v>
      </c>
      <c r="T29" s="43">
        <f>SUM(T9:T27)</f>
        <v>100</v>
      </c>
    </row>
    <row r="30" spans="1:23" ht="18.75" thickTop="1" x14ac:dyDescent="0.25">
      <c r="A30" s="130"/>
      <c r="B30" s="44" t="s">
        <v>42</v>
      </c>
      <c r="C30" s="45"/>
      <c r="D30" s="45"/>
      <c r="E30" s="45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7"/>
    </row>
    <row r="31" spans="1:23" ht="13.5" thickBot="1" x14ac:dyDescent="0.25">
      <c r="A31" s="130"/>
      <c r="B31" s="48" t="s">
        <v>27</v>
      </c>
      <c r="C31" s="49"/>
      <c r="D31" s="49"/>
      <c r="E31" s="49"/>
      <c r="F31" s="50" t="s">
        <v>30</v>
      </c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183"/>
      <c r="R31" s="189" t="s">
        <v>75</v>
      </c>
      <c r="S31" s="195" t="s">
        <v>24</v>
      </c>
      <c r="T31" s="51" t="s">
        <v>25</v>
      </c>
    </row>
    <row r="32" spans="1:23" ht="13.5" thickTop="1" x14ac:dyDescent="0.2">
      <c r="A32" s="130"/>
      <c r="B32" s="52"/>
      <c r="C32" s="156"/>
      <c r="D32" s="53"/>
      <c r="E32" s="53"/>
      <c r="F32" s="54">
        <f>F6</f>
        <v>1</v>
      </c>
      <c r="G32" s="54">
        <f t="shared" ref="G32:Q32" si="7">G6</f>
        <v>2</v>
      </c>
      <c r="H32" s="54">
        <f t="shared" si="7"/>
        <v>3</v>
      </c>
      <c r="I32" s="54">
        <f t="shared" si="7"/>
        <v>4</v>
      </c>
      <c r="J32" s="54">
        <f t="shared" si="7"/>
        <v>5</v>
      </c>
      <c r="K32" s="54">
        <f t="shared" si="7"/>
        <v>6</v>
      </c>
      <c r="L32" s="54">
        <f t="shared" si="7"/>
        <v>0</v>
      </c>
      <c r="M32" s="54">
        <f t="shared" si="7"/>
        <v>0</v>
      </c>
      <c r="N32" s="54">
        <f t="shared" si="7"/>
        <v>0</v>
      </c>
      <c r="O32" s="54">
        <f t="shared" si="7"/>
        <v>0</v>
      </c>
      <c r="P32" s="54">
        <f t="shared" si="7"/>
        <v>0</v>
      </c>
      <c r="Q32" s="184">
        <f t="shared" si="7"/>
        <v>0</v>
      </c>
      <c r="R32" s="190" t="s">
        <v>76</v>
      </c>
      <c r="S32" s="196" t="s">
        <v>27</v>
      </c>
      <c r="T32" s="55" t="s">
        <v>27</v>
      </c>
    </row>
    <row r="33" spans="1:21" x14ac:dyDescent="0.2">
      <c r="A33" s="130"/>
      <c r="B33" s="99" t="s">
        <v>44</v>
      </c>
      <c r="C33" s="155" t="s">
        <v>101</v>
      </c>
      <c r="D33" s="157" t="s">
        <v>43</v>
      </c>
      <c r="E33" s="100" t="s">
        <v>31</v>
      </c>
      <c r="F33" s="56">
        <f>((F9/100)*$S$9)*$T$2</f>
        <v>488.15954064749297</v>
      </c>
      <c r="G33" s="56">
        <f t="shared" ref="G33:Q33" si="8">((G9/100)*$S$9)*$T$2</f>
        <v>0</v>
      </c>
      <c r="H33" s="56">
        <f t="shared" si="8"/>
        <v>0</v>
      </c>
      <c r="I33" s="56">
        <f t="shared" si="8"/>
        <v>0</v>
      </c>
      <c r="J33" s="56">
        <f t="shared" si="8"/>
        <v>0</v>
      </c>
      <c r="K33" s="56">
        <f t="shared" si="8"/>
        <v>0</v>
      </c>
      <c r="L33" s="56">
        <f t="shared" si="8"/>
        <v>0</v>
      </c>
      <c r="M33" s="56">
        <f t="shared" si="8"/>
        <v>0</v>
      </c>
      <c r="N33" s="56">
        <f t="shared" si="8"/>
        <v>0</v>
      </c>
      <c r="O33" s="56">
        <f t="shared" si="8"/>
        <v>0</v>
      </c>
      <c r="P33" s="56">
        <f t="shared" si="8"/>
        <v>0</v>
      </c>
      <c r="Q33" s="166">
        <f t="shared" si="8"/>
        <v>0</v>
      </c>
      <c r="R33" s="182">
        <f>COUNTIF(F33:Q33,"&gt;0")</f>
        <v>1</v>
      </c>
      <c r="S33" s="180">
        <f t="shared" ref="S33:S56" si="9">SUM(F33:Q33)</f>
        <v>488.15954064749297</v>
      </c>
      <c r="T33" s="57">
        <f t="shared" ref="T33:T56" si="10">IF($S$61=0,0,(S33/$S$61))</f>
        <v>9.3326442047924861E-3</v>
      </c>
    </row>
    <row r="34" spans="1:21" x14ac:dyDescent="0.2">
      <c r="A34" s="130"/>
      <c r="B34" s="99" t="s">
        <v>45</v>
      </c>
      <c r="C34" s="63"/>
      <c r="D34" s="157" t="s">
        <v>32</v>
      </c>
      <c r="E34" s="100" t="s">
        <v>31</v>
      </c>
      <c r="F34" s="56">
        <f>((F9/100)*$S$9)*T3</f>
        <v>22.520459352507057</v>
      </c>
      <c r="G34" s="56">
        <f t="shared" ref="G34:Q34" si="11">((G9/100)*$S$9)*$T$3</f>
        <v>0</v>
      </c>
      <c r="H34" s="56">
        <f t="shared" si="11"/>
        <v>0</v>
      </c>
      <c r="I34" s="56">
        <f t="shared" si="11"/>
        <v>0</v>
      </c>
      <c r="J34" s="56">
        <f t="shared" si="11"/>
        <v>0</v>
      </c>
      <c r="K34" s="56">
        <f t="shared" si="11"/>
        <v>0</v>
      </c>
      <c r="L34" s="56">
        <f t="shared" si="11"/>
        <v>0</v>
      </c>
      <c r="M34" s="56">
        <f t="shared" si="11"/>
        <v>0</v>
      </c>
      <c r="N34" s="56">
        <f t="shared" si="11"/>
        <v>0</v>
      </c>
      <c r="O34" s="56">
        <f t="shared" si="11"/>
        <v>0</v>
      </c>
      <c r="P34" s="56">
        <f t="shared" si="11"/>
        <v>0</v>
      </c>
      <c r="Q34" s="166">
        <f t="shared" si="11"/>
        <v>0</v>
      </c>
      <c r="R34" s="176">
        <f t="shared" ref="R34:R56" si="12">COUNTIF(F34:Q34,"&gt;0")</f>
        <v>1</v>
      </c>
      <c r="S34" s="180">
        <f t="shared" si="9"/>
        <v>22.520459352507057</v>
      </c>
      <c r="T34" s="57">
        <f t="shared" si="10"/>
        <v>4.3054660815737377E-4</v>
      </c>
      <c r="U34" s="58"/>
    </row>
    <row r="35" spans="1:21" x14ac:dyDescent="0.2">
      <c r="A35" s="130"/>
      <c r="B35" s="99" t="s">
        <v>49</v>
      </c>
      <c r="C35" s="155" t="s">
        <v>81</v>
      </c>
      <c r="D35" s="100" t="s">
        <v>43</v>
      </c>
      <c r="E35" s="100" t="s">
        <v>31</v>
      </c>
      <c r="F35" s="56">
        <f t="shared" ref="F35:Q35" si="13">((F10/100)*$S$10)*$T$2</f>
        <v>1094.7016890962473</v>
      </c>
      <c r="G35" s="56">
        <f t="shared" si="13"/>
        <v>1642.0525336443709</v>
      </c>
      <c r="H35" s="56">
        <f t="shared" si="13"/>
        <v>0</v>
      </c>
      <c r="I35" s="56">
        <f t="shared" si="13"/>
        <v>0</v>
      </c>
      <c r="J35" s="56">
        <f t="shared" si="13"/>
        <v>0</v>
      </c>
      <c r="K35" s="56">
        <f t="shared" si="13"/>
        <v>0</v>
      </c>
      <c r="L35" s="56">
        <f t="shared" si="13"/>
        <v>0</v>
      </c>
      <c r="M35" s="56">
        <f t="shared" si="13"/>
        <v>0</v>
      </c>
      <c r="N35" s="56">
        <f t="shared" si="13"/>
        <v>0</v>
      </c>
      <c r="O35" s="56">
        <f t="shared" si="13"/>
        <v>0</v>
      </c>
      <c r="P35" s="56">
        <f t="shared" si="13"/>
        <v>0</v>
      </c>
      <c r="Q35" s="166">
        <f t="shared" si="13"/>
        <v>0</v>
      </c>
      <c r="R35" s="176">
        <f t="shared" si="12"/>
        <v>2</v>
      </c>
      <c r="S35" s="180">
        <f t="shared" si="9"/>
        <v>2736.7542227406184</v>
      </c>
      <c r="T35" s="57">
        <f t="shared" si="10"/>
        <v>5.2321323891209637E-2</v>
      </c>
    </row>
    <row r="36" spans="1:21" x14ac:dyDescent="0.2">
      <c r="A36" s="130"/>
      <c r="B36" s="99" t="s">
        <v>63</v>
      </c>
      <c r="C36" s="159"/>
      <c r="D36" s="100" t="s">
        <v>32</v>
      </c>
      <c r="E36" s="100" t="s">
        <v>31</v>
      </c>
      <c r="F36" s="56">
        <f t="shared" ref="F36:Q36" si="14">((F10/100)*$S$10)*$T$3</f>
        <v>50.502310903752829</v>
      </c>
      <c r="G36" s="56">
        <f t="shared" si="14"/>
        <v>75.753466355629243</v>
      </c>
      <c r="H36" s="56">
        <f t="shared" si="14"/>
        <v>0</v>
      </c>
      <c r="I36" s="56">
        <f t="shared" si="14"/>
        <v>0</v>
      </c>
      <c r="J36" s="56">
        <f t="shared" si="14"/>
        <v>0</v>
      </c>
      <c r="K36" s="56">
        <f t="shared" si="14"/>
        <v>0</v>
      </c>
      <c r="L36" s="56">
        <f t="shared" si="14"/>
        <v>0</v>
      </c>
      <c r="M36" s="56">
        <f t="shared" si="14"/>
        <v>0</v>
      </c>
      <c r="N36" s="56">
        <f t="shared" si="14"/>
        <v>0</v>
      </c>
      <c r="O36" s="56">
        <f t="shared" si="14"/>
        <v>0</v>
      </c>
      <c r="P36" s="56">
        <f t="shared" si="14"/>
        <v>0</v>
      </c>
      <c r="Q36" s="166">
        <f t="shared" si="14"/>
        <v>0</v>
      </c>
      <c r="R36" s="176">
        <f t="shared" si="12"/>
        <v>2</v>
      </c>
      <c r="S36" s="180">
        <f t="shared" si="9"/>
        <v>126.25577725938207</v>
      </c>
      <c r="T36" s="57">
        <f t="shared" si="10"/>
        <v>2.4137605636027314E-3</v>
      </c>
      <c r="U36" s="58"/>
    </row>
    <row r="37" spans="1:21" x14ac:dyDescent="0.2">
      <c r="A37" s="130"/>
      <c r="B37" s="99" t="s">
        <v>52</v>
      </c>
      <c r="C37" s="155" t="s">
        <v>102</v>
      </c>
      <c r="D37" s="100" t="s">
        <v>43</v>
      </c>
      <c r="E37" s="100" t="s">
        <v>31</v>
      </c>
      <c r="F37" s="56">
        <f t="shared" ref="F37:Q37" si="15">((F11/100)*$S$11)*$T$2</f>
        <v>50.720108926834762</v>
      </c>
      <c r="G37" s="56">
        <f t="shared" si="15"/>
        <v>355.04076248784332</v>
      </c>
      <c r="H37" s="56">
        <f t="shared" si="15"/>
        <v>101.44021785366952</v>
      </c>
      <c r="I37" s="56">
        <f t="shared" si="15"/>
        <v>0</v>
      </c>
      <c r="J37" s="56">
        <f t="shared" si="15"/>
        <v>0</v>
      </c>
      <c r="K37" s="56">
        <f t="shared" si="15"/>
        <v>0</v>
      </c>
      <c r="L37" s="56">
        <f t="shared" si="15"/>
        <v>0</v>
      </c>
      <c r="M37" s="56">
        <f t="shared" si="15"/>
        <v>0</v>
      </c>
      <c r="N37" s="56">
        <f t="shared" si="15"/>
        <v>0</v>
      </c>
      <c r="O37" s="56">
        <f t="shared" si="15"/>
        <v>0</v>
      </c>
      <c r="P37" s="56">
        <f t="shared" si="15"/>
        <v>0</v>
      </c>
      <c r="Q37" s="166">
        <f t="shared" si="15"/>
        <v>0</v>
      </c>
      <c r="R37" s="176">
        <f t="shared" si="12"/>
        <v>3</v>
      </c>
      <c r="S37" s="180">
        <f t="shared" si="9"/>
        <v>507.20108926834763</v>
      </c>
      <c r="T37" s="57">
        <f t="shared" si="10"/>
        <v>9.6966809255559124E-3</v>
      </c>
    </row>
    <row r="38" spans="1:21" x14ac:dyDescent="0.2">
      <c r="A38" s="130"/>
      <c r="B38" s="99" t="s">
        <v>64</v>
      </c>
      <c r="C38" s="159"/>
      <c r="D38" s="100" t="s">
        <v>32</v>
      </c>
      <c r="E38" s="100" t="s">
        <v>31</v>
      </c>
      <c r="F38" s="56">
        <f t="shared" ref="F38:Q38" si="16">((F11/100)*$S$11)*$T$3</f>
        <v>2.3398910731652394</v>
      </c>
      <c r="G38" s="56">
        <f t="shared" si="16"/>
        <v>16.379237512156678</v>
      </c>
      <c r="H38" s="56">
        <f t="shared" si="16"/>
        <v>4.6797821463304787</v>
      </c>
      <c r="I38" s="56">
        <f t="shared" si="16"/>
        <v>0</v>
      </c>
      <c r="J38" s="56">
        <f t="shared" si="16"/>
        <v>0</v>
      </c>
      <c r="K38" s="56">
        <f t="shared" si="16"/>
        <v>0</v>
      </c>
      <c r="L38" s="56">
        <f t="shared" si="16"/>
        <v>0</v>
      </c>
      <c r="M38" s="56">
        <f t="shared" si="16"/>
        <v>0</v>
      </c>
      <c r="N38" s="56">
        <f t="shared" si="16"/>
        <v>0</v>
      </c>
      <c r="O38" s="56">
        <f t="shared" si="16"/>
        <v>0</v>
      </c>
      <c r="P38" s="56">
        <f t="shared" si="16"/>
        <v>0</v>
      </c>
      <c r="Q38" s="166">
        <f t="shared" si="16"/>
        <v>0</v>
      </c>
      <c r="R38" s="176">
        <f t="shared" si="12"/>
        <v>3</v>
      </c>
      <c r="S38" s="180">
        <f t="shared" si="9"/>
        <v>23.398910731652396</v>
      </c>
      <c r="T38" s="57">
        <f t="shared" si="10"/>
        <v>4.4734085981104128E-4</v>
      </c>
      <c r="U38" s="58"/>
    </row>
    <row r="39" spans="1:21" x14ac:dyDescent="0.2">
      <c r="A39" s="130"/>
      <c r="B39" s="99" t="s">
        <v>53</v>
      </c>
      <c r="C39" s="155" t="s">
        <v>103</v>
      </c>
      <c r="D39" s="100" t="s">
        <v>43</v>
      </c>
      <c r="E39" s="100" t="s">
        <v>31</v>
      </c>
      <c r="F39" s="56">
        <f>((F12/100)*$S$12)*T2</f>
        <v>746.50804572342315</v>
      </c>
      <c r="G39" s="56">
        <f t="shared" ref="G39:Q39" si="17">((G12/100)*$S$12)*$T$2</f>
        <v>2239.5241371702691</v>
      </c>
      <c r="H39" s="56">
        <f t="shared" si="17"/>
        <v>3732.5402286171152</v>
      </c>
      <c r="I39" s="56">
        <f t="shared" si="17"/>
        <v>746.50804572342315</v>
      </c>
      <c r="J39" s="56">
        <f t="shared" si="17"/>
        <v>0</v>
      </c>
      <c r="K39" s="56">
        <f t="shared" si="17"/>
        <v>0</v>
      </c>
      <c r="L39" s="56">
        <f t="shared" si="17"/>
        <v>0</v>
      </c>
      <c r="M39" s="56">
        <f t="shared" si="17"/>
        <v>0</v>
      </c>
      <c r="N39" s="56">
        <f t="shared" si="17"/>
        <v>0</v>
      </c>
      <c r="O39" s="56">
        <f t="shared" si="17"/>
        <v>0</v>
      </c>
      <c r="P39" s="56">
        <f t="shared" si="17"/>
        <v>0</v>
      </c>
      <c r="Q39" s="166">
        <f t="shared" si="17"/>
        <v>0</v>
      </c>
      <c r="R39" s="176">
        <f t="shared" si="12"/>
        <v>4</v>
      </c>
      <c r="S39" s="180">
        <f t="shared" si="9"/>
        <v>7465.0804572342313</v>
      </c>
      <c r="T39" s="57">
        <f t="shared" si="10"/>
        <v>0.14271756273596142</v>
      </c>
    </row>
    <row r="40" spans="1:21" x14ac:dyDescent="0.2">
      <c r="A40" s="130"/>
      <c r="B40" s="99" t="s">
        <v>57</v>
      </c>
      <c r="C40" s="159"/>
      <c r="D40" s="100" t="s">
        <v>32</v>
      </c>
      <c r="E40" s="100" t="s">
        <v>31</v>
      </c>
      <c r="F40" s="56">
        <f t="shared" ref="F40:Q40" si="18">((F12/100)*$S$12)*$T$3</f>
        <v>34.438954276576979</v>
      </c>
      <c r="G40" s="56">
        <f t="shared" si="18"/>
        <v>103.31686282973092</v>
      </c>
      <c r="H40" s="56">
        <f t="shared" si="18"/>
        <v>172.19477138288488</v>
      </c>
      <c r="I40" s="56">
        <f t="shared" si="18"/>
        <v>34.438954276576979</v>
      </c>
      <c r="J40" s="56">
        <f t="shared" si="18"/>
        <v>0</v>
      </c>
      <c r="K40" s="56">
        <f t="shared" si="18"/>
        <v>0</v>
      </c>
      <c r="L40" s="56">
        <f t="shared" si="18"/>
        <v>0</v>
      </c>
      <c r="M40" s="56">
        <f t="shared" si="18"/>
        <v>0</v>
      </c>
      <c r="N40" s="56">
        <f t="shared" si="18"/>
        <v>0</v>
      </c>
      <c r="O40" s="56">
        <f t="shared" si="18"/>
        <v>0</v>
      </c>
      <c r="P40" s="56">
        <f t="shared" si="18"/>
        <v>0</v>
      </c>
      <c r="Q40" s="166">
        <f t="shared" si="18"/>
        <v>0</v>
      </c>
      <c r="R40" s="176">
        <f t="shared" si="12"/>
        <v>4</v>
      </c>
      <c r="S40" s="180">
        <f t="shared" si="9"/>
        <v>344.38954276576976</v>
      </c>
      <c r="T40" s="57">
        <f t="shared" si="10"/>
        <v>6.5840464087232042E-3</v>
      </c>
      <c r="U40" s="58"/>
    </row>
    <row r="41" spans="1:21" x14ac:dyDescent="0.2">
      <c r="A41" s="130"/>
      <c r="B41" s="99" t="s">
        <v>55</v>
      </c>
      <c r="C41" s="155" t="s">
        <v>104</v>
      </c>
      <c r="D41" s="100" t="s">
        <v>43</v>
      </c>
      <c r="E41" s="100" t="s">
        <v>31</v>
      </c>
      <c r="F41" s="56">
        <f t="shared" ref="F41:Q41" si="19">((F13/100)*$S$13)*$T$2</f>
        <v>0</v>
      </c>
      <c r="G41" s="56">
        <f t="shared" si="19"/>
        <v>0</v>
      </c>
      <c r="H41" s="56">
        <f t="shared" si="19"/>
        <v>1279.8845730381995</v>
      </c>
      <c r="I41" s="56">
        <f t="shared" si="19"/>
        <v>1919.826859557299</v>
      </c>
      <c r="J41" s="56">
        <f t="shared" si="19"/>
        <v>3199.7114325954985</v>
      </c>
      <c r="K41" s="56">
        <f t="shared" si="19"/>
        <v>0</v>
      </c>
      <c r="L41" s="56">
        <f t="shared" si="19"/>
        <v>0</v>
      </c>
      <c r="M41" s="56">
        <f t="shared" si="19"/>
        <v>0</v>
      </c>
      <c r="N41" s="56">
        <f t="shared" si="19"/>
        <v>0</v>
      </c>
      <c r="O41" s="56">
        <f t="shared" si="19"/>
        <v>0</v>
      </c>
      <c r="P41" s="56">
        <f t="shared" si="19"/>
        <v>0</v>
      </c>
      <c r="Q41" s="166">
        <f t="shared" si="19"/>
        <v>0</v>
      </c>
      <c r="R41" s="176">
        <f t="shared" si="12"/>
        <v>3</v>
      </c>
      <c r="S41" s="180">
        <f t="shared" si="9"/>
        <v>6399.4228651909971</v>
      </c>
      <c r="T41" s="57">
        <f t="shared" si="10"/>
        <v>0.12234429882825645</v>
      </c>
    </row>
    <row r="42" spans="1:21" x14ac:dyDescent="0.2">
      <c r="A42" s="130"/>
      <c r="B42" s="99" t="s">
        <v>50</v>
      </c>
      <c r="C42" s="159"/>
      <c r="D42" s="100" t="s">
        <v>32</v>
      </c>
      <c r="E42" s="100" t="s">
        <v>31</v>
      </c>
      <c r="F42" s="56">
        <f t="shared" ref="F42:Q42" si="20">((F13/100)*$S$13)*$T$3</f>
        <v>0</v>
      </c>
      <c r="G42" s="56">
        <f t="shared" si="20"/>
        <v>0</v>
      </c>
      <c r="H42" s="56">
        <f t="shared" si="20"/>
        <v>59.045426961800494</v>
      </c>
      <c r="I42" s="56">
        <f t="shared" si="20"/>
        <v>88.568140442700724</v>
      </c>
      <c r="J42" s="56">
        <f t="shared" si="20"/>
        <v>147.61356740450123</v>
      </c>
      <c r="K42" s="56">
        <f t="shared" si="20"/>
        <v>0</v>
      </c>
      <c r="L42" s="56">
        <f t="shared" si="20"/>
        <v>0</v>
      </c>
      <c r="M42" s="56">
        <f t="shared" si="20"/>
        <v>0</v>
      </c>
      <c r="N42" s="56">
        <f t="shared" si="20"/>
        <v>0</v>
      </c>
      <c r="O42" s="56">
        <f t="shared" si="20"/>
        <v>0</v>
      </c>
      <c r="P42" s="56">
        <f t="shared" si="20"/>
        <v>0</v>
      </c>
      <c r="Q42" s="166">
        <f t="shared" si="20"/>
        <v>0</v>
      </c>
      <c r="R42" s="176">
        <f t="shared" si="12"/>
        <v>3</v>
      </c>
      <c r="S42" s="180">
        <f t="shared" si="9"/>
        <v>295.22713480900245</v>
      </c>
      <c r="T42" s="57">
        <f t="shared" si="10"/>
        <v>5.6441584755634886E-3</v>
      </c>
      <c r="U42" s="58"/>
    </row>
    <row r="43" spans="1:21" x14ac:dyDescent="0.2">
      <c r="A43" s="130"/>
      <c r="B43" s="99" t="s">
        <v>56</v>
      </c>
      <c r="C43" s="155" t="s">
        <v>105</v>
      </c>
      <c r="D43" s="100" t="s">
        <v>43</v>
      </c>
      <c r="E43" s="100" t="s">
        <v>31</v>
      </c>
      <c r="F43" s="56">
        <f t="shared" ref="F43:Q43" si="21">((F14/100)*$S$14)*$T$2</f>
        <v>0</v>
      </c>
      <c r="G43" s="56">
        <f t="shared" si="21"/>
        <v>0</v>
      </c>
      <c r="H43" s="56">
        <f t="shared" si="21"/>
        <v>5156.7324014317865</v>
      </c>
      <c r="I43" s="56">
        <f t="shared" si="21"/>
        <v>5156.7324014317865</v>
      </c>
      <c r="J43" s="56">
        <f t="shared" si="21"/>
        <v>0</v>
      </c>
      <c r="K43" s="56">
        <f t="shared" si="21"/>
        <v>0</v>
      </c>
      <c r="L43" s="56">
        <f t="shared" si="21"/>
        <v>0</v>
      </c>
      <c r="M43" s="56">
        <f t="shared" si="21"/>
        <v>0</v>
      </c>
      <c r="N43" s="56">
        <f t="shared" si="21"/>
        <v>0</v>
      </c>
      <c r="O43" s="56">
        <f t="shared" si="21"/>
        <v>0</v>
      </c>
      <c r="P43" s="56">
        <f t="shared" si="21"/>
        <v>0</v>
      </c>
      <c r="Q43" s="166">
        <f t="shared" si="21"/>
        <v>0</v>
      </c>
      <c r="R43" s="176">
        <f t="shared" si="12"/>
        <v>2</v>
      </c>
      <c r="S43" s="180">
        <f t="shared" si="9"/>
        <v>10313.464802863573</v>
      </c>
      <c r="T43" s="57">
        <f t="shared" si="10"/>
        <v>0.19717303362771083</v>
      </c>
    </row>
    <row r="44" spans="1:21" x14ac:dyDescent="0.2">
      <c r="A44" s="130"/>
      <c r="B44" s="99" t="s">
        <v>51</v>
      </c>
      <c r="C44" s="159"/>
      <c r="D44" s="100" t="s">
        <v>32</v>
      </c>
      <c r="E44" s="100" t="s">
        <v>31</v>
      </c>
      <c r="F44" s="56">
        <f t="shared" ref="F44:Q44" si="22">((F14/100)*$S$14)*$T$3</f>
        <v>0</v>
      </c>
      <c r="G44" s="56">
        <f t="shared" si="22"/>
        <v>0</v>
      </c>
      <c r="H44" s="56">
        <f t="shared" si="22"/>
        <v>237.89759856821325</v>
      </c>
      <c r="I44" s="56">
        <f t="shared" si="22"/>
        <v>237.89759856821325</v>
      </c>
      <c r="J44" s="56">
        <f t="shared" si="22"/>
        <v>0</v>
      </c>
      <c r="K44" s="56">
        <f t="shared" si="22"/>
        <v>0</v>
      </c>
      <c r="L44" s="56">
        <f t="shared" si="22"/>
        <v>0</v>
      </c>
      <c r="M44" s="56">
        <f t="shared" si="22"/>
        <v>0</v>
      </c>
      <c r="N44" s="56">
        <f t="shared" si="22"/>
        <v>0</v>
      </c>
      <c r="O44" s="56">
        <f t="shared" si="22"/>
        <v>0</v>
      </c>
      <c r="P44" s="56">
        <f t="shared" si="22"/>
        <v>0</v>
      </c>
      <c r="Q44" s="166">
        <f t="shared" si="22"/>
        <v>0</v>
      </c>
      <c r="R44" s="176">
        <f t="shared" si="12"/>
        <v>2</v>
      </c>
      <c r="S44" s="180">
        <f t="shared" si="9"/>
        <v>475.79519713642651</v>
      </c>
      <c r="T44" s="57">
        <f t="shared" si="10"/>
        <v>9.0962624295606379E-3</v>
      </c>
      <c r="U44" s="58"/>
    </row>
    <row r="45" spans="1:21" x14ac:dyDescent="0.2">
      <c r="A45" s="130"/>
      <c r="B45" s="99" t="s">
        <v>58</v>
      </c>
      <c r="C45" s="155" t="s">
        <v>106</v>
      </c>
      <c r="D45" s="100" t="s">
        <v>43</v>
      </c>
      <c r="E45" s="100" t="s">
        <v>31</v>
      </c>
      <c r="F45" s="56">
        <f t="shared" ref="F45:Q45" si="23">((F15/100)*$S$15)*$T$2</f>
        <v>0</v>
      </c>
      <c r="G45" s="56">
        <f t="shared" si="23"/>
        <v>0</v>
      </c>
      <c r="H45" s="56">
        <f t="shared" si="23"/>
        <v>0</v>
      </c>
      <c r="I45" s="56">
        <f t="shared" si="23"/>
        <v>1034.7332376540123</v>
      </c>
      <c r="J45" s="56">
        <f t="shared" si="23"/>
        <v>1724.5553960900206</v>
      </c>
      <c r="K45" s="56">
        <f t="shared" si="23"/>
        <v>689.82215843600829</v>
      </c>
      <c r="L45" s="56">
        <f t="shared" si="23"/>
        <v>0</v>
      </c>
      <c r="M45" s="56">
        <f t="shared" si="23"/>
        <v>0</v>
      </c>
      <c r="N45" s="56">
        <f t="shared" si="23"/>
        <v>0</v>
      </c>
      <c r="O45" s="56">
        <f t="shared" si="23"/>
        <v>0</v>
      </c>
      <c r="P45" s="56">
        <f t="shared" si="23"/>
        <v>0</v>
      </c>
      <c r="Q45" s="166">
        <f t="shared" si="23"/>
        <v>0</v>
      </c>
      <c r="R45" s="176">
        <f t="shared" si="12"/>
        <v>3</v>
      </c>
      <c r="S45" s="180">
        <f t="shared" si="9"/>
        <v>3449.1107921800412</v>
      </c>
      <c r="T45" s="57">
        <f t="shared" si="10"/>
        <v>6.5940171534147399E-2</v>
      </c>
    </row>
    <row r="46" spans="1:21" x14ac:dyDescent="0.2">
      <c r="A46" s="130"/>
      <c r="B46" s="99" t="s">
        <v>65</v>
      </c>
      <c r="C46" s="159"/>
      <c r="D46" s="100" t="s">
        <v>32</v>
      </c>
      <c r="E46" s="100" t="s">
        <v>31</v>
      </c>
      <c r="F46" s="56">
        <f t="shared" ref="F46:Q46" si="24">((F15/100)*$S$15)*$T$3</f>
        <v>0</v>
      </c>
      <c r="G46" s="56">
        <f t="shared" si="24"/>
        <v>0</v>
      </c>
      <c r="H46" s="56">
        <f t="shared" si="24"/>
        <v>0</v>
      </c>
      <c r="I46" s="56">
        <f t="shared" si="24"/>
        <v>47.735762345987631</v>
      </c>
      <c r="J46" s="56">
        <f t="shared" si="24"/>
        <v>79.559603909979387</v>
      </c>
      <c r="K46" s="56">
        <f t="shared" si="24"/>
        <v>31.823841563991756</v>
      </c>
      <c r="L46" s="56">
        <f t="shared" si="24"/>
        <v>0</v>
      </c>
      <c r="M46" s="56">
        <f t="shared" si="24"/>
        <v>0</v>
      </c>
      <c r="N46" s="56">
        <f t="shared" si="24"/>
        <v>0</v>
      </c>
      <c r="O46" s="56">
        <f t="shared" si="24"/>
        <v>0</v>
      </c>
      <c r="P46" s="56">
        <f t="shared" si="24"/>
        <v>0</v>
      </c>
      <c r="Q46" s="166">
        <f t="shared" si="24"/>
        <v>0</v>
      </c>
      <c r="R46" s="176">
        <f t="shared" si="12"/>
        <v>3</v>
      </c>
      <c r="S46" s="180">
        <f t="shared" si="9"/>
        <v>159.11920781995877</v>
      </c>
      <c r="T46" s="57">
        <f t="shared" si="10"/>
        <v>3.0420443094534362E-3</v>
      </c>
      <c r="U46" s="58"/>
    </row>
    <row r="47" spans="1:21" x14ac:dyDescent="0.2">
      <c r="A47" s="130"/>
      <c r="B47" s="99" t="s">
        <v>59</v>
      </c>
      <c r="C47" s="155" t="s">
        <v>107</v>
      </c>
      <c r="D47" s="100" t="s">
        <v>43</v>
      </c>
      <c r="E47" s="100" t="s">
        <v>31</v>
      </c>
      <c r="F47" s="56">
        <f t="shared" ref="F47:Q47" si="25">((F16/100)*$S$16)*$T$2</f>
        <v>0</v>
      </c>
      <c r="G47" s="56">
        <f t="shared" si="25"/>
        <v>0</v>
      </c>
      <c r="H47" s="56">
        <f t="shared" si="25"/>
        <v>0</v>
      </c>
      <c r="I47" s="56">
        <f t="shared" si="25"/>
        <v>1156.649811582347</v>
      </c>
      <c r="J47" s="56">
        <f t="shared" si="25"/>
        <v>1156.649811582347</v>
      </c>
      <c r="K47" s="56">
        <f t="shared" si="25"/>
        <v>3469.9494347470409</v>
      </c>
      <c r="L47" s="56">
        <f t="shared" si="25"/>
        <v>0</v>
      </c>
      <c r="M47" s="56">
        <f t="shared" si="25"/>
        <v>0</v>
      </c>
      <c r="N47" s="56">
        <f t="shared" si="25"/>
        <v>0</v>
      </c>
      <c r="O47" s="56">
        <f t="shared" si="25"/>
        <v>0</v>
      </c>
      <c r="P47" s="56">
        <f t="shared" si="25"/>
        <v>0</v>
      </c>
      <c r="Q47" s="166">
        <f t="shared" si="25"/>
        <v>0</v>
      </c>
      <c r="R47" s="176">
        <f t="shared" si="12"/>
        <v>3</v>
      </c>
      <c r="S47" s="180">
        <f t="shared" si="9"/>
        <v>5783.2490579117348</v>
      </c>
      <c r="T47" s="57">
        <f t="shared" si="10"/>
        <v>0.11056427522363275</v>
      </c>
    </row>
    <row r="48" spans="1:21" x14ac:dyDescent="0.2">
      <c r="A48" s="130"/>
      <c r="B48" s="99" t="s">
        <v>66</v>
      </c>
      <c r="C48" s="159"/>
      <c r="D48" s="100" t="s">
        <v>32</v>
      </c>
      <c r="E48" s="100" t="s">
        <v>31</v>
      </c>
      <c r="F48" s="56">
        <f t="shared" ref="F48:Q48" si="26">((F16/100)*$S$16)*$T$3</f>
        <v>0</v>
      </c>
      <c r="G48" s="56">
        <f t="shared" si="26"/>
        <v>0</v>
      </c>
      <c r="H48" s="56">
        <f t="shared" si="26"/>
        <v>0</v>
      </c>
      <c r="I48" s="56">
        <f t="shared" si="26"/>
        <v>53.360188417653056</v>
      </c>
      <c r="J48" s="56">
        <f t="shared" si="26"/>
        <v>53.360188417653056</v>
      </c>
      <c r="K48" s="56">
        <f t="shared" si="26"/>
        <v>160.08056525295919</v>
      </c>
      <c r="L48" s="56">
        <f t="shared" si="26"/>
        <v>0</v>
      </c>
      <c r="M48" s="56">
        <f t="shared" si="26"/>
        <v>0</v>
      </c>
      <c r="N48" s="56">
        <f t="shared" si="26"/>
        <v>0</v>
      </c>
      <c r="O48" s="56">
        <f t="shared" si="26"/>
        <v>0</v>
      </c>
      <c r="P48" s="56">
        <f t="shared" si="26"/>
        <v>0</v>
      </c>
      <c r="Q48" s="166">
        <f t="shared" si="26"/>
        <v>0</v>
      </c>
      <c r="R48" s="176">
        <f t="shared" si="12"/>
        <v>3</v>
      </c>
      <c r="S48" s="180">
        <f t="shared" si="9"/>
        <v>266.80094208826529</v>
      </c>
      <c r="T48" s="57">
        <f t="shared" si="10"/>
        <v>5.1007059346019406E-3</v>
      </c>
      <c r="U48" s="58"/>
    </row>
    <row r="49" spans="1:21" x14ac:dyDescent="0.2">
      <c r="A49" s="130"/>
      <c r="B49" s="99" t="s">
        <v>60</v>
      </c>
      <c r="C49" s="155" t="s">
        <v>108</v>
      </c>
      <c r="D49" s="100" t="s">
        <v>43</v>
      </c>
      <c r="E49" s="100" t="s">
        <v>31</v>
      </c>
      <c r="F49" s="56">
        <f t="shared" ref="F49:Q49" si="27">((F17/100)*$S$17)*$T$2</f>
        <v>0</v>
      </c>
      <c r="G49" s="56">
        <f t="shared" si="27"/>
        <v>0</v>
      </c>
      <c r="H49" s="56">
        <f t="shared" si="27"/>
        <v>336.80217073654279</v>
      </c>
      <c r="I49" s="56">
        <f t="shared" si="27"/>
        <v>336.80217073654279</v>
      </c>
      <c r="J49" s="56">
        <f t="shared" si="27"/>
        <v>336.80217073654279</v>
      </c>
      <c r="K49" s="56">
        <f t="shared" si="27"/>
        <v>673.60434147308558</v>
      </c>
      <c r="L49" s="56">
        <f t="shared" si="27"/>
        <v>0</v>
      </c>
      <c r="M49" s="56">
        <f t="shared" si="27"/>
        <v>0</v>
      </c>
      <c r="N49" s="56">
        <f t="shared" si="27"/>
        <v>0</v>
      </c>
      <c r="O49" s="56">
        <f t="shared" si="27"/>
        <v>0</v>
      </c>
      <c r="P49" s="56">
        <f t="shared" si="27"/>
        <v>0</v>
      </c>
      <c r="Q49" s="166">
        <f t="shared" si="27"/>
        <v>0</v>
      </c>
      <c r="R49" s="176">
        <f t="shared" si="12"/>
        <v>4</v>
      </c>
      <c r="S49" s="180">
        <f t="shared" si="9"/>
        <v>1684.0108536827138</v>
      </c>
      <c r="T49" s="57">
        <f t="shared" si="10"/>
        <v>3.2194954365910002E-2</v>
      </c>
    </row>
    <row r="50" spans="1:21" x14ac:dyDescent="0.2">
      <c r="A50" s="130"/>
      <c r="B50" s="99" t="s">
        <v>54</v>
      </c>
      <c r="C50" s="159"/>
      <c r="D50" s="100" t="s">
        <v>32</v>
      </c>
      <c r="E50" s="100" t="s">
        <v>31</v>
      </c>
      <c r="F50" s="56">
        <f t="shared" ref="F50:Q50" si="28">((F17/100)*$S$17)*$T$3</f>
        <v>0</v>
      </c>
      <c r="G50" s="56">
        <f t="shared" si="28"/>
        <v>0</v>
      </c>
      <c r="H50" s="56">
        <f t="shared" si="28"/>
        <v>15.537829263457228</v>
      </c>
      <c r="I50" s="56">
        <f t="shared" si="28"/>
        <v>15.537829263457228</v>
      </c>
      <c r="J50" s="56">
        <f t="shared" si="28"/>
        <v>15.537829263457228</v>
      </c>
      <c r="K50" s="56">
        <f t="shared" si="28"/>
        <v>31.075658526914456</v>
      </c>
      <c r="L50" s="56">
        <f t="shared" si="28"/>
        <v>0</v>
      </c>
      <c r="M50" s="56">
        <f t="shared" si="28"/>
        <v>0</v>
      </c>
      <c r="N50" s="56">
        <f t="shared" si="28"/>
        <v>0</v>
      </c>
      <c r="O50" s="56">
        <f t="shared" si="28"/>
        <v>0</v>
      </c>
      <c r="P50" s="56">
        <f t="shared" si="28"/>
        <v>0</v>
      </c>
      <c r="Q50" s="166">
        <f t="shared" si="28"/>
        <v>0</v>
      </c>
      <c r="R50" s="176">
        <f t="shared" si="12"/>
        <v>4</v>
      </c>
      <c r="S50" s="180">
        <f t="shared" si="9"/>
        <v>77.689146317286145</v>
      </c>
      <c r="T50" s="57">
        <f t="shared" si="10"/>
        <v>1.4852627077442733E-3</v>
      </c>
      <c r="U50" s="58"/>
    </row>
    <row r="51" spans="1:21" x14ac:dyDescent="0.2">
      <c r="A51" s="130"/>
      <c r="B51" s="99" t="s">
        <v>61</v>
      </c>
      <c r="C51" s="155" t="s">
        <v>91</v>
      </c>
      <c r="D51" s="100" t="s">
        <v>43</v>
      </c>
      <c r="E51" s="100" t="s">
        <v>31</v>
      </c>
      <c r="F51" s="56">
        <f t="shared" ref="F51:Q51" si="29">((F18/100)*$S$18)*$T$2</f>
        <v>0</v>
      </c>
      <c r="G51" s="56">
        <f t="shared" si="29"/>
        <v>0</v>
      </c>
      <c r="H51" s="56">
        <f t="shared" si="29"/>
        <v>0</v>
      </c>
      <c r="I51" s="56">
        <f t="shared" si="29"/>
        <v>0</v>
      </c>
      <c r="J51" s="56">
        <f t="shared" si="29"/>
        <v>0</v>
      </c>
      <c r="K51" s="56">
        <f t="shared" si="29"/>
        <v>8373.3393848241521</v>
      </c>
      <c r="L51" s="56">
        <f t="shared" si="29"/>
        <v>0</v>
      </c>
      <c r="M51" s="56">
        <f t="shared" si="29"/>
        <v>0</v>
      </c>
      <c r="N51" s="56">
        <f t="shared" si="29"/>
        <v>0</v>
      </c>
      <c r="O51" s="56">
        <f t="shared" si="29"/>
        <v>0</v>
      </c>
      <c r="P51" s="56">
        <f t="shared" si="29"/>
        <v>0</v>
      </c>
      <c r="Q51" s="166">
        <f t="shared" si="29"/>
        <v>0</v>
      </c>
      <c r="R51" s="176">
        <f t="shared" si="12"/>
        <v>1</v>
      </c>
      <c r="S51" s="180">
        <f t="shared" si="9"/>
        <v>8373.3393848241521</v>
      </c>
      <c r="T51" s="57">
        <f t="shared" si="10"/>
        <v>0.16008167571791804</v>
      </c>
    </row>
    <row r="52" spans="1:21" x14ac:dyDescent="0.2">
      <c r="A52" s="130"/>
      <c r="B52" s="99" t="s">
        <v>67</v>
      </c>
      <c r="C52" s="159"/>
      <c r="D52" s="100" t="s">
        <v>32</v>
      </c>
      <c r="E52" s="100" t="s">
        <v>31</v>
      </c>
      <c r="F52" s="56">
        <f t="shared" ref="F52:Q52" si="30">((F18/100)*$S$18)*$T$3</f>
        <v>0</v>
      </c>
      <c r="G52" s="56">
        <f t="shared" si="30"/>
        <v>0</v>
      </c>
      <c r="H52" s="56">
        <f t="shared" si="30"/>
        <v>0</v>
      </c>
      <c r="I52" s="56">
        <f t="shared" si="30"/>
        <v>0</v>
      </c>
      <c r="J52" s="56">
        <f t="shared" si="30"/>
        <v>0</v>
      </c>
      <c r="K52" s="56">
        <f t="shared" si="30"/>
        <v>386.29061517584665</v>
      </c>
      <c r="L52" s="56">
        <f t="shared" si="30"/>
        <v>0</v>
      </c>
      <c r="M52" s="56">
        <f t="shared" si="30"/>
        <v>0</v>
      </c>
      <c r="N52" s="56">
        <f t="shared" si="30"/>
        <v>0</v>
      </c>
      <c r="O52" s="56">
        <f t="shared" si="30"/>
        <v>0</v>
      </c>
      <c r="P52" s="56">
        <f t="shared" si="30"/>
        <v>0</v>
      </c>
      <c r="Q52" s="166">
        <f t="shared" si="30"/>
        <v>0</v>
      </c>
      <c r="R52" s="176">
        <f t="shared" si="12"/>
        <v>1</v>
      </c>
      <c r="S52" s="180">
        <f t="shared" si="9"/>
        <v>386.29061517584665</v>
      </c>
      <c r="T52" s="57">
        <f t="shared" si="10"/>
        <v>7.3851119785650022E-3</v>
      </c>
      <c r="U52" s="58"/>
    </row>
    <row r="53" spans="1:21" x14ac:dyDescent="0.2">
      <c r="A53" s="130"/>
      <c r="B53" s="99" t="s">
        <v>62</v>
      </c>
      <c r="C53" s="155" t="s">
        <v>109</v>
      </c>
      <c r="D53" s="100" t="s">
        <v>43</v>
      </c>
      <c r="E53" s="100" t="s">
        <v>31</v>
      </c>
      <c r="F53" s="56">
        <f>((F19/100)*$S$19)*$T$2</f>
        <v>0</v>
      </c>
      <c r="G53" s="56">
        <f t="shared" ref="G53:Q53" si="31">((G19/100)*$S$19)*$T$2</f>
        <v>0</v>
      </c>
      <c r="H53" s="56">
        <f t="shared" si="31"/>
        <v>0</v>
      </c>
      <c r="I53" s="56">
        <f t="shared" si="31"/>
        <v>0</v>
      </c>
      <c r="J53" s="56">
        <f t="shared" si="31"/>
        <v>0</v>
      </c>
      <c r="K53" s="56">
        <f t="shared" si="31"/>
        <v>2800.2069334560965</v>
      </c>
      <c r="L53" s="56">
        <f t="shared" si="31"/>
        <v>0</v>
      </c>
      <c r="M53" s="56">
        <f t="shared" si="31"/>
        <v>0</v>
      </c>
      <c r="N53" s="56">
        <f t="shared" si="31"/>
        <v>0</v>
      </c>
      <c r="O53" s="56">
        <f t="shared" si="31"/>
        <v>0</v>
      </c>
      <c r="P53" s="56">
        <f t="shared" si="31"/>
        <v>0</v>
      </c>
      <c r="Q53" s="56">
        <f t="shared" si="31"/>
        <v>0</v>
      </c>
      <c r="R53" s="176">
        <f t="shared" ref="R53:R54" si="32">COUNTIF(F53:Q53,"&gt;0")</f>
        <v>1</v>
      </c>
      <c r="S53" s="180">
        <f t="shared" ref="S53:S54" si="33">SUM(F53:Q53)</f>
        <v>2800.2069334560965</v>
      </c>
      <c r="T53" s="57">
        <f t="shared" si="10"/>
        <v>5.3534414128372093E-2</v>
      </c>
    </row>
    <row r="54" spans="1:21" x14ac:dyDescent="0.2">
      <c r="A54" s="130"/>
      <c r="B54" s="99" t="s">
        <v>68</v>
      </c>
      <c r="C54" s="159"/>
      <c r="D54" s="100" t="s">
        <v>32</v>
      </c>
      <c r="E54" s="100" t="s">
        <v>31</v>
      </c>
      <c r="F54" s="56">
        <f>((F19/100)*$S$19)*$T$3</f>
        <v>0</v>
      </c>
      <c r="G54" s="56">
        <f t="shared" ref="G54:Q54" si="34">((G19/100)*$S$19)*$T$3</f>
        <v>0</v>
      </c>
      <c r="H54" s="56">
        <f t="shared" si="34"/>
        <v>0</v>
      </c>
      <c r="I54" s="56">
        <f t="shared" si="34"/>
        <v>0</v>
      </c>
      <c r="J54" s="56">
        <f t="shared" si="34"/>
        <v>0</v>
      </c>
      <c r="K54" s="56">
        <f t="shared" si="34"/>
        <v>129.18306654390352</v>
      </c>
      <c r="L54" s="56">
        <f t="shared" si="34"/>
        <v>0</v>
      </c>
      <c r="M54" s="56">
        <f t="shared" si="34"/>
        <v>0</v>
      </c>
      <c r="N54" s="56">
        <f t="shared" si="34"/>
        <v>0</v>
      </c>
      <c r="O54" s="56">
        <f t="shared" si="34"/>
        <v>0</v>
      </c>
      <c r="P54" s="56">
        <f t="shared" si="34"/>
        <v>0</v>
      </c>
      <c r="Q54" s="56">
        <f t="shared" si="34"/>
        <v>0</v>
      </c>
      <c r="R54" s="176">
        <f t="shared" si="32"/>
        <v>1</v>
      </c>
      <c r="S54" s="180">
        <f t="shared" si="33"/>
        <v>129.18306654390352</v>
      </c>
      <c r="T54" s="57">
        <f t="shared" si="10"/>
        <v>2.4697245407498416E-3</v>
      </c>
      <c r="U54" s="58"/>
    </row>
    <row r="55" spans="1:21" x14ac:dyDescent="0.2">
      <c r="A55" s="130"/>
      <c r="B55" s="99" t="s">
        <v>92</v>
      </c>
      <c r="C55" s="158"/>
      <c r="D55" s="100" t="s">
        <v>43</v>
      </c>
      <c r="E55" s="100" t="s">
        <v>31</v>
      </c>
      <c r="F55" s="56">
        <f t="shared" ref="F55:Q55" si="35">((F20/100)*$S$20)*$T$2</f>
        <v>0</v>
      </c>
      <c r="G55" s="56">
        <f t="shared" si="35"/>
        <v>0</v>
      </c>
      <c r="H55" s="56">
        <f t="shared" si="35"/>
        <v>0</v>
      </c>
      <c r="I55" s="56">
        <f t="shared" si="35"/>
        <v>0</v>
      </c>
      <c r="J55" s="56">
        <f t="shared" si="35"/>
        <v>0</v>
      </c>
      <c r="K55" s="56">
        <f t="shared" si="35"/>
        <v>0</v>
      </c>
      <c r="L55" s="56">
        <f t="shared" si="35"/>
        <v>0</v>
      </c>
      <c r="M55" s="56">
        <f t="shared" si="35"/>
        <v>0</v>
      </c>
      <c r="N55" s="56">
        <f t="shared" si="35"/>
        <v>0</v>
      </c>
      <c r="O55" s="56">
        <f t="shared" si="35"/>
        <v>0</v>
      </c>
      <c r="P55" s="56">
        <f t="shared" si="35"/>
        <v>0</v>
      </c>
      <c r="Q55" s="166">
        <f t="shared" si="35"/>
        <v>0</v>
      </c>
      <c r="R55" s="176">
        <f t="shared" si="12"/>
        <v>0</v>
      </c>
      <c r="S55" s="180">
        <f t="shared" si="9"/>
        <v>0</v>
      </c>
      <c r="T55" s="57">
        <f t="shared" si="10"/>
        <v>0</v>
      </c>
    </row>
    <row r="56" spans="1:21" x14ac:dyDescent="0.2">
      <c r="A56" s="130"/>
      <c r="B56" s="99" t="s">
        <v>93</v>
      </c>
      <c r="C56" s="159"/>
      <c r="D56" s="100" t="s">
        <v>32</v>
      </c>
      <c r="E56" s="100" t="s">
        <v>31</v>
      </c>
      <c r="F56" s="56">
        <f t="shared" ref="F56:Q56" si="36">((F20/100)*$S$20)*$T$3</f>
        <v>0</v>
      </c>
      <c r="G56" s="56">
        <f t="shared" si="36"/>
        <v>0</v>
      </c>
      <c r="H56" s="56">
        <f t="shared" si="36"/>
        <v>0</v>
      </c>
      <c r="I56" s="56">
        <f t="shared" si="36"/>
        <v>0</v>
      </c>
      <c r="J56" s="56">
        <f t="shared" si="36"/>
        <v>0</v>
      </c>
      <c r="K56" s="56">
        <f t="shared" si="36"/>
        <v>0</v>
      </c>
      <c r="L56" s="56">
        <f t="shared" si="36"/>
        <v>0</v>
      </c>
      <c r="M56" s="56">
        <f t="shared" si="36"/>
        <v>0</v>
      </c>
      <c r="N56" s="56">
        <f t="shared" si="36"/>
        <v>0</v>
      </c>
      <c r="O56" s="56">
        <f t="shared" si="36"/>
        <v>0</v>
      </c>
      <c r="P56" s="56">
        <f t="shared" si="36"/>
        <v>0</v>
      </c>
      <c r="Q56" s="166">
        <f t="shared" si="36"/>
        <v>0</v>
      </c>
      <c r="R56" s="176">
        <f t="shared" si="12"/>
        <v>0</v>
      </c>
      <c r="S56" s="180">
        <f t="shared" si="9"/>
        <v>0</v>
      </c>
      <c r="T56" s="57">
        <f t="shared" si="10"/>
        <v>0</v>
      </c>
      <c r="U56" s="58"/>
    </row>
    <row r="57" spans="1:21" x14ac:dyDescent="0.2">
      <c r="A57" s="130"/>
      <c r="B57" s="59"/>
      <c r="C57" s="60"/>
      <c r="D57" s="60"/>
      <c r="E57" s="60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164"/>
      <c r="R57" s="61"/>
      <c r="S57" s="61"/>
      <c r="T57" s="62"/>
    </row>
    <row r="58" spans="1:21" x14ac:dyDescent="0.2">
      <c r="A58" s="130"/>
      <c r="B58" s="99" t="s">
        <v>73</v>
      </c>
      <c r="C58" s="158" t="s">
        <v>29</v>
      </c>
      <c r="D58" s="63" t="s">
        <v>43</v>
      </c>
      <c r="E58" s="63" t="s">
        <v>31</v>
      </c>
      <c r="F58" s="64">
        <f t="shared" ref="F58:T58" si="37">SUMIF($D$33:$D$56,"TESOURO",F$33:F$56)</f>
        <v>2380.089384393998</v>
      </c>
      <c r="G58" s="64">
        <f t="shared" si="37"/>
        <v>4236.6174333024828</v>
      </c>
      <c r="H58" s="64">
        <f t="shared" si="37"/>
        <v>10607.399591677313</v>
      </c>
      <c r="I58" s="64">
        <f t="shared" si="37"/>
        <v>10351.25252668541</v>
      </c>
      <c r="J58" s="64">
        <f t="shared" si="37"/>
        <v>6417.7188110044081</v>
      </c>
      <c r="K58" s="64">
        <f t="shared" si="37"/>
        <v>16006.922252936383</v>
      </c>
      <c r="L58" s="64">
        <f t="shared" si="37"/>
        <v>0</v>
      </c>
      <c r="M58" s="64">
        <f t="shared" si="37"/>
        <v>0</v>
      </c>
      <c r="N58" s="64">
        <f t="shared" si="37"/>
        <v>0</v>
      </c>
      <c r="O58" s="64">
        <f t="shared" si="37"/>
        <v>0</v>
      </c>
      <c r="P58" s="64">
        <f t="shared" si="37"/>
        <v>0</v>
      </c>
      <c r="Q58" s="167">
        <f t="shared" si="37"/>
        <v>0</v>
      </c>
      <c r="R58" s="173"/>
      <c r="S58" s="178">
        <f t="shared" si="37"/>
        <v>50000</v>
      </c>
      <c r="T58" s="65">
        <f t="shared" si="37"/>
        <v>0.95590103518346703</v>
      </c>
    </row>
    <row r="59" spans="1:21" x14ac:dyDescent="0.2">
      <c r="A59" s="130"/>
      <c r="B59" s="99" t="s">
        <v>74</v>
      </c>
      <c r="C59" s="159"/>
      <c r="D59" s="66" t="s">
        <v>32</v>
      </c>
      <c r="E59" s="66" t="s">
        <v>31</v>
      </c>
      <c r="F59" s="64">
        <f t="shared" ref="F59:T59" si="38">SUMIF($D$33:$D$56,"CONTRAPARTIDA",F$33:F$56)</f>
        <v>109.8016156060021</v>
      </c>
      <c r="G59" s="64">
        <f t="shared" si="38"/>
        <v>195.44956669751684</v>
      </c>
      <c r="H59" s="64">
        <f t="shared" si="38"/>
        <v>489.35540832268634</v>
      </c>
      <c r="I59" s="64">
        <f t="shared" si="38"/>
        <v>477.53847331458883</v>
      </c>
      <c r="J59" s="64">
        <f t="shared" si="38"/>
        <v>296.07118899559089</v>
      </c>
      <c r="K59" s="64">
        <f t="shared" si="38"/>
        <v>738.45374706361554</v>
      </c>
      <c r="L59" s="64">
        <f t="shared" si="38"/>
        <v>0</v>
      </c>
      <c r="M59" s="64">
        <f t="shared" si="38"/>
        <v>0</v>
      </c>
      <c r="N59" s="64">
        <f t="shared" si="38"/>
        <v>0</v>
      </c>
      <c r="O59" s="64">
        <f t="shared" si="38"/>
        <v>0</v>
      </c>
      <c r="P59" s="64">
        <f t="shared" si="38"/>
        <v>0</v>
      </c>
      <c r="Q59" s="167">
        <f t="shared" si="38"/>
        <v>0</v>
      </c>
      <c r="R59" s="174"/>
      <c r="S59" s="178">
        <f t="shared" si="38"/>
        <v>2306.6700000000005</v>
      </c>
      <c r="T59" s="65">
        <f t="shared" si="38"/>
        <v>4.4098964816532964E-2</v>
      </c>
    </row>
    <row r="60" spans="1:21" x14ac:dyDescent="0.2">
      <c r="A60" s="130"/>
      <c r="B60" s="67"/>
      <c r="C60" s="60"/>
      <c r="D60" s="60"/>
      <c r="E60" s="60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164"/>
      <c r="R60" s="61"/>
      <c r="S60" s="101"/>
      <c r="T60" s="102"/>
    </row>
    <row r="61" spans="1:21" ht="15" customHeight="1" thickBot="1" x14ac:dyDescent="0.25">
      <c r="A61" s="130"/>
      <c r="B61" s="68" t="s">
        <v>33</v>
      </c>
      <c r="C61" s="69"/>
      <c r="D61" s="69"/>
      <c r="E61" s="70" t="s">
        <v>31</v>
      </c>
      <c r="F61" s="71">
        <f t="shared" ref="F61:Q61" si="39">SUM(F58:F59)</f>
        <v>2489.8910000000001</v>
      </c>
      <c r="G61" s="71">
        <f t="shared" si="39"/>
        <v>4432.067</v>
      </c>
      <c r="H61" s="71">
        <f t="shared" si="39"/>
        <v>11096.754999999999</v>
      </c>
      <c r="I61" s="71">
        <f t="shared" si="39"/>
        <v>10828.790999999999</v>
      </c>
      <c r="J61" s="71">
        <f t="shared" si="39"/>
        <v>6713.7899999999991</v>
      </c>
      <c r="K61" s="71">
        <f t="shared" si="39"/>
        <v>16745.376</v>
      </c>
      <c r="L61" s="72">
        <f t="shared" si="39"/>
        <v>0</v>
      </c>
      <c r="M61" s="72">
        <f t="shared" si="39"/>
        <v>0</v>
      </c>
      <c r="N61" s="72">
        <f t="shared" si="39"/>
        <v>0</v>
      </c>
      <c r="O61" s="72">
        <f t="shared" si="39"/>
        <v>0</v>
      </c>
      <c r="P61" s="72">
        <f t="shared" si="39"/>
        <v>0</v>
      </c>
      <c r="Q61" s="168">
        <f t="shared" si="39"/>
        <v>0</v>
      </c>
      <c r="R61" s="171"/>
      <c r="S61" s="177">
        <f>SUM(F61:Q61)</f>
        <v>52306.67</v>
      </c>
      <c r="T61" s="103">
        <f>SUM(T58:T59)</f>
        <v>1</v>
      </c>
    </row>
    <row r="62" spans="1:21" ht="15" customHeight="1" thickTop="1" thickBot="1" x14ac:dyDescent="0.25">
      <c r="A62" s="130"/>
      <c r="B62" s="73" t="s">
        <v>34</v>
      </c>
      <c r="C62" s="74"/>
      <c r="D62" s="74"/>
      <c r="E62" s="75" t="s">
        <v>31</v>
      </c>
      <c r="F62" s="76">
        <f t="shared" ref="F62:Q62" si="40">IF($S$61=0,0,F61/$S$61)</f>
        <v>4.7601787687879961E-2</v>
      </c>
      <c r="G62" s="76">
        <f t="shared" si="40"/>
        <v>8.4732348666049673E-2</v>
      </c>
      <c r="H62" s="76">
        <f t="shared" si="40"/>
        <v>0.21214799183354627</v>
      </c>
      <c r="I62" s="76">
        <f t="shared" si="40"/>
        <v>0.2070250505337082</v>
      </c>
      <c r="J62" s="76">
        <f t="shared" si="40"/>
        <v>0.12835437622008816</v>
      </c>
      <c r="K62" s="76">
        <f t="shared" si="40"/>
        <v>0.32013844505872768</v>
      </c>
      <c r="L62" s="76">
        <f t="shared" si="40"/>
        <v>0</v>
      </c>
      <c r="M62" s="76">
        <f t="shared" si="40"/>
        <v>0</v>
      </c>
      <c r="N62" s="76">
        <f t="shared" si="40"/>
        <v>0</v>
      </c>
      <c r="O62" s="76">
        <f t="shared" si="40"/>
        <v>0</v>
      </c>
      <c r="P62" s="76">
        <f t="shared" si="40"/>
        <v>0</v>
      </c>
      <c r="Q62" s="169">
        <f t="shared" si="40"/>
        <v>0</v>
      </c>
      <c r="R62" s="172"/>
      <c r="S62" s="177">
        <f>S58+S59</f>
        <v>52306.67</v>
      </c>
      <c r="T62" s="80">
        <f>SUM(F62:Q62)</f>
        <v>1</v>
      </c>
    </row>
    <row r="63" spans="1:21" ht="15" customHeight="1" thickTop="1" thickBot="1" x14ac:dyDescent="0.25">
      <c r="A63" s="130"/>
      <c r="B63" s="104" t="s">
        <v>35</v>
      </c>
      <c r="C63" s="105"/>
      <c r="D63" s="105"/>
      <c r="E63" s="106" t="s">
        <v>31</v>
      </c>
      <c r="F63" s="107">
        <f>F62</f>
        <v>4.7601787687879961E-2</v>
      </c>
      <c r="G63" s="107">
        <f t="shared" ref="G63:H63" si="41">IF(G61=0,0,F63+G62)</f>
        <v>0.13233413635392963</v>
      </c>
      <c r="H63" s="107">
        <f t="shared" si="41"/>
        <v>0.34448212818747592</v>
      </c>
      <c r="I63" s="107">
        <f>IF(I61=0,0,H63+I62)</f>
        <v>0.55150717872118415</v>
      </c>
      <c r="J63" s="107">
        <f t="shared" ref="J63:Q63" si="42">IF(J61=0,0,I63+J62)</f>
        <v>0.67986155494127232</v>
      </c>
      <c r="K63" s="107">
        <f t="shared" si="42"/>
        <v>1</v>
      </c>
      <c r="L63" s="107">
        <f t="shared" si="42"/>
        <v>0</v>
      </c>
      <c r="M63" s="107">
        <f t="shared" si="42"/>
        <v>0</v>
      </c>
      <c r="N63" s="107">
        <f t="shared" si="42"/>
        <v>0</v>
      </c>
      <c r="O63" s="107">
        <f t="shared" si="42"/>
        <v>0</v>
      </c>
      <c r="P63" s="107">
        <f t="shared" si="42"/>
        <v>0</v>
      </c>
      <c r="Q63" s="170">
        <f t="shared" si="42"/>
        <v>0</v>
      </c>
      <c r="R63" s="165"/>
      <c r="S63" s="194" t="str">
        <f>IF(S61=S62,"OK","CORRIGIR")</f>
        <v>OK</v>
      </c>
      <c r="T63" s="127" t="str">
        <f>IF(T61=T62,"OK","CORRIGIR")</f>
        <v>OK</v>
      </c>
    </row>
    <row r="64" spans="1:21" ht="15" customHeight="1" x14ac:dyDescent="0.2">
      <c r="A64" s="130"/>
      <c r="B64" s="117" t="s">
        <v>36</v>
      </c>
      <c r="C64" s="120"/>
      <c r="D64" s="118"/>
      <c r="E64" s="119"/>
      <c r="F64" s="120" t="s">
        <v>37</v>
      </c>
      <c r="G64" s="121"/>
      <c r="H64" s="121"/>
      <c r="I64" s="122"/>
      <c r="J64" s="133" t="s">
        <v>70</v>
      </c>
      <c r="K64" s="134"/>
      <c r="L64" s="134"/>
      <c r="M64" s="135"/>
      <c r="N64" s="136" t="s">
        <v>37</v>
      </c>
      <c r="O64" s="137"/>
      <c r="P64" s="138"/>
      <c r="Q64" s="120" t="s">
        <v>38</v>
      </c>
      <c r="R64" s="108"/>
      <c r="S64" s="108"/>
      <c r="T64" s="123"/>
    </row>
    <row r="65" spans="1:20" ht="19.5" customHeight="1" thickBot="1" x14ac:dyDescent="0.25">
      <c r="A65" s="130"/>
      <c r="B65" s="109"/>
      <c r="C65" s="151" t="s">
        <v>99</v>
      </c>
      <c r="D65" s="110"/>
      <c r="E65" s="111"/>
      <c r="F65" s="111"/>
      <c r="G65" s="112" t="s">
        <v>69</v>
      </c>
      <c r="H65" s="111"/>
      <c r="I65" s="113"/>
      <c r="J65" s="139"/>
      <c r="K65" s="140" t="s">
        <v>100</v>
      </c>
      <c r="L65" s="141"/>
      <c r="M65" s="142"/>
      <c r="N65" s="143"/>
      <c r="O65" s="144" t="s">
        <v>71</v>
      </c>
      <c r="P65" s="145"/>
      <c r="Q65" s="124"/>
      <c r="R65" s="125"/>
      <c r="S65" s="125"/>
      <c r="T65" s="126"/>
    </row>
  </sheetData>
  <printOptions horizontalCentered="1" verticalCentered="1"/>
  <pageMargins left="0.78740157480314965" right="0.78740157480314965" top="0.98425196850393704" bottom="0.59055118110236227" header="0.51181102362204722" footer="0.51181102362204722"/>
  <pageSetup paperSize="8" scale="55" orientation="landscape" r:id="rId1"/>
  <headerFooter alignWithMargins="0"/>
  <rowBreaks count="1" manualBreakCount="1">
    <brk id="16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base</vt:lpstr>
      <vt:lpstr>CR1</vt:lpstr>
      <vt:lpstr>base!Area_de_impressao</vt:lpstr>
      <vt:lpstr>'CR1'!Area_de_impressao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Ruy  José da Costa</dc:creator>
  <cp:lastModifiedBy>5170</cp:lastModifiedBy>
  <cp:lastPrinted>2018-06-15T19:55:53Z</cp:lastPrinted>
  <dcterms:created xsi:type="dcterms:W3CDTF">2017-12-08T17:25:13Z</dcterms:created>
  <dcterms:modified xsi:type="dcterms:W3CDTF">2018-06-15T20:01:05Z</dcterms:modified>
</cp:coreProperties>
</file>